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activeTab="2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25725"/>
</workbook>
</file>

<file path=xl/calcChain.xml><?xml version="1.0" encoding="utf-8"?>
<calcChain xmlns="http://schemas.openxmlformats.org/spreadsheetml/2006/main">
  <c r="AS144" i="5"/>
  <c r="AO144"/>
  <c r="AN144"/>
  <c r="AM144"/>
  <c r="AL144"/>
  <c r="AJ144"/>
  <c r="AI144"/>
  <c r="AH144"/>
  <c r="AE144"/>
  <c r="AD144"/>
  <c r="AC144"/>
  <c r="AB144"/>
  <c r="Y144"/>
  <c r="X144"/>
  <c r="W144"/>
  <c r="T144"/>
  <c r="S144"/>
  <c r="P144"/>
  <c r="O144"/>
  <c r="N144"/>
  <c r="K144"/>
  <c r="J144"/>
  <c r="I144"/>
  <c r="H144"/>
  <c r="E144"/>
  <c r="AS143"/>
  <c r="AO143"/>
  <c r="AN143"/>
  <c r="AM143"/>
  <c r="AL143"/>
  <c r="AJ143"/>
  <c r="AI143"/>
  <c r="AH143"/>
  <c r="AE143"/>
  <c r="AD143"/>
  <c r="AC143"/>
  <c r="AB143"/>
  <c r="Y143"/>
  <c r="X143"/>
  <c r="W143"/>
  <c r="T143"/>
  <c r="S143"/>
  <c r="P143"/>
  <c r="O143"/>
  <c r="N143"/>
  <c r="K143"/>
  <c r="J143"/>
  <c r="I143"/>
  <c r="H143"/>
  <c r="E143"/>
  <c r="AS142"/>
  <c r="AO142"/>
  <c r="AN142"/>
  <c r="AM142"/>
  <c r="AL142"/>
  <c r="AJ142"/>
  <c r="AI142"/>
  <c r="AH142"/>
  <c r="AE142"/>
  <c r="AD142"/>
  <c r="AC142"/>
  <c r="AB142"/>
  <c r="Y142"/>
  <c r="X142"/>
  <c r="W142"/>
  <c r="T142"/>
  <c r="S142"/>
  <c r="P142"/>
  <c r="O142"/>
  <c r="N142"/>
  <c r="K142"/>
  <c r="J142"/>
  <c r="I142"/>
  <c r="H142"/>
  <c r="E142"/>
  <c r="AS141"/>
  <c r="AO141"/>
  <c r="AN141"/>
  <c r="AM141"/>
  <c r="AL141"/>
  <c r="AJ141"/>
  <c r="AI141"/>
  <c r="AH141"/>
  <c r="AE141"/>
  <c r="AD141"/>
  <c r="AC141"/>
  <c r="AB141"/>
  <c r="Y141"/>
  <c r="X141"/>
  <c r="W141"/>
  <c r="T141"/>
  <c r="S141"/>
  <c r="P141"/>
  <c r="O141"/>
  <c r="N141"/>
  <c r="K141"/>
  <c r="J141"/>
  <c r="I141"/>
  <c r="H141"/>
  <c r="E141"/>
  <c r="AS140"/>
  <c r="AO140"/>
  <c r="AN140"/>
  <c r="AM140"/>
  <c r="AL140"/>
  <c r="AJ140"/>
  <c r="AI140"/>
  <c r="AH140"/>
  <c r="AE140"/>
  <c r="AD140"/>
  <c r="AC140"/>
  <c r="AB140"/>
  <c r="Y140"/>
  <c r="X140"/>
  <c r="W140"/>
  <c r="T140"/>
  <c r="S140"/>
  <c r="P140"/>
  <c r="O140"/>
  <c r="N140"/>
  <c r="K140"/>
  <c r="J140"/>
  <c r="I140"/>
  <c r="H140"/>
  <c r="E140"/>
  <c r="AS139"/>
  <c r="AO139"/>
  <c r="AN139"/>
  <c r="AM139"/>
  <c r="AL139"/>
  <c r="AJ139"/>
  <c r="AI139"/>
  <c r="AH139"/>
  <c r="AE139"/>
  <c r="AD139"/>
  <c r="AC139"/>
  <c r="AB139"/>
  <c r="Y139"/>
  <c r="X139"/>
  <c r="W139"/>
  <c r="T139"/>
  <c r="S139"/>
  <c r="P139"/>
  <c r="O139"/>
  <c r="N139"/>
  <c r="K139"/>
  <c r="J139"/>
  <c r="I139"/>
  <c r="H139"/>
  <c r="E139"/>
  <c r="AS138"/>
  <c r="AO138"/>
  <c r="AN138"/>
  <c r="AM138"/>
  <c r="AL138"/>
  <c r="AJ138"/>
  <c r="AI138"/>
  <c r="AH138"/>
  <c r="AE138"/>
  <c r="AD138"/>
  <c r="AC138"/>
  <c r="AB138"/>
  <c r="Y138"/>
  <c r="X138"/>
  <c r="W138"/>
  <c r="T138"/>
  <c r="S138"/>
  <c r="P138"/>
  <c r="O138"/>
  <c r="N138"/>
  <c r="K138"/>
  <c r="J138"/>
  <c r="I138"/>
  <c r="H138"/>
  <c r="E138"/>
  <c r="AS137"/>
  <c r="AO137"/>
  <c r="AN137"/>
  <c r="AM137"/>
  <c r="AL137"/>
  <c r="AJ137"/>
  <c r="AI137"/>
  <c r="AH137"/>
  <c r="AE137"/>
  <c r="AD137"/>
  <c r="AC137"/>
  <c r="AB137"/>
  <c r="Y137"/>
  <c r="X137"/>
  <c r="W137"/>
  <c r="T137"/>
  <c r="S137"/>
  <c r="P137"/>
  <c r="O137"/>
  <c r="N137"/>
  <c r="K137"/>
  <c r="J137"/>
  <c r="I137"/>
  <c r="H137"/>
  <c r="E137"/>
  <c r="AS136"/>
  <c r="AO136"/>
  <c r="AN136"/>
  <c r="AM136"/>
  <c r="AL136"/>
  <c r="AJ136"/>
  <c r="AI136"/>
  <c r="AH136"/>
  <c r="AE136"/>
  <c r="AD136"/>
  <c r="AC136"/>
  <c r="AB136"/>
  <c r="AA136"/>
  <c r="Z136"/>
  <c r="Y136"/>
  <c r="X136"/>
  <c r="W136"/>
  <c r="T136"/>
  <c r="S136"/>
  <c r="P136"/>
  <c r="O136"/>
  <c r="N136"/>
  <c r="K136"/>
  <c r="J136"/>
  <c r="I136"/>
  <c r="H136"/>
  <c r="E136"/>
  <c r="AS135"/>
  <c r="AO135"/>
  <c r="AN135"/>
  <c r="AM135"/>
  <c r="AL135"/>
  <c r="AJ135"/>
  <c r="AI135"/>
  <c r="AH135"/>
  <c r="AE135"/>
  <c r="AD135"/>
  <c r="AC135"/>
  <c r="AB135"/>
  <c r="Z135"/>
  <c r="Y135"/>
  <c r="X135"/>
  <c r="W135"/>
  <c r="T135"/>
  <c r="S135"/>
  <c r="P135"/>
  <c r="O135"/>
  <c r="N135"/>
  <c r="K135"/>
  <c r="J135"/>
  <c r="I135"/>
  <c r="H135"/>
  <c r="E135"/>
  <c r="AS134"/>
  <c r="AO134"/>
  <c r="AN134"/>
  <c r="AM134"/>
  <c r="AL134"/>
  <c r="AJ134"/>
  <c r="AI134"/>
  <c r="AH134"/>
  <c r="AE134"/>
  <c r="AD134"/>
  <c r="AC134"/>
  <c r="AB134"/>
  <c r="Y134"/>
  <c r="X134"/>
  <c r="W134"/>
  <c r="T134"/>
  <c r="S134"/>
  <c r="P134"/>
  <c r="O134"/>
  <c r="N134"/>
  <c r="K134"/>
  <c r="J134"/>
  <c r="I134"/>
  <c r="H134"/>
  <c r="E134"/>
  <c r="AS133"/>
  <c r="AO133"/>
  <c r="AN133"/>
  <c r="AM133"/>
  <c r="AL133"/>
  <c r="AJ133"/>
  <c r="AI133"/>
  <c r="AH133"/>
  <c r="AE133"/>
  <c r="AD133"/>
  <c r="AC133"/>
  <c r="AB133"/>
  <c r="Y133"/>
  <c r="X133"/>
  <c r="W133"/>
  <c r="T133"/>
  <c r="S133"/>
  <c r="P133"/>
  <c r="O133"/>
  <c r="N133"/>
  <c r="K133"/>
  <c r="J133"/>
  <c r="I133"/>
  <c r="H133"/>
  <c r="E133"/>
  <c r="AS132"/>
  <c r="AO132"/>
  <c r="AN132"/>
  <c r="AM132"/>
  <c r="AL132"/>
  <c r="AJ132"/>
  <c r="AI132"/>
  <c r="AH132"/>
  <c r="AE132"/>
  <c r="AD132"/>
  <c r="AC132"/>
  <c r="AB132"/>
  <c r="Y132"/>
  <c r="X132"/>
  <c r="W132"/>
  <c r="T132"/>
  <c r="S132"/>
  <c r="P132"/>
  <c r="O132"/>
  <c r="N132"/>
  <c r="K132"/>
  <c r="J132"/>
  <c r="I132"/>
  <c r="H132"/>
  <c r="E132"/>
  <c r="AS131"/>
  <c r="AO131"/>
  <c r="AN131"/>
  <c r="AM131"/>
  <c r="AL131"/>
  <c r="AJ131"/>
  <c r="AI131"/>
  <c r="AH131"/>
  <c r="AE131"/>
  <c r="AD131"/>
  <c r="AC131"/>
  <c r="AB131"/>
  <c r="Z131"/>
  <c r="Y131"/>
  <c r="X131"/>
  <c r="W131"/>
  <c r="T131"/>
  <c r="S131"/>
  <c r="P131"/>
  <c r="O131"/>
  <c r="N131"/>
  <c r="K131"/>
  <c r="J131"/>
  <c r="I131"/>
  <c r="H131"/>
  <c r="E131"/>
  <c r="AS130"/>
  <c r="AO130"/>
  <c r="AN130"/>
  <c r="AM130"/>
  <c r="AL130"/>
  <c r="AJ130"/>
  <c r="AI130"/>
  <c r="AH130"/>
  <c r="AE130"/>
  <c r="AD130"/>
  <c r="AC130"/>
  <c r="AB130"/>
  <c r="Y130"/>
  <c r="X130"/>
  <c r="W130"/>
  <c r="T130"/>
  <c r="S130"/>
  <c r="P130"/>
  <c r="O130"/>
  <c r="N130"/>
  <c r="K130"/>
  <c r="J130"/>
  <c r="I130"/>
  <c r="H130"/>
  <c r="E130"/>
  <c r="AS129"/>
  <c r="AO129"/>
  <c r="AN129"/>
  <c r="AM129"/>
  <c r="AL129"/>
  <c r="AJ129"/>
  <c r="AI129"/>
  <c r="AH129"/>
  <c r="AE129"/>
  <c r="AD129"/>
  <c r="AC129"/>
  <c r="AB129"/>
  <c r="Y129"/>
  <c r="X129"/>
  <c r="W129"/>
  <c r="T129"/>
  <c r="S129"/>
  <c r="P129"/>
  <c r="O129"/>
  <c r="N129"/>
  <c r="K129"/>
  <c r="J129"/>
  <c r="I129"/>
  <c r="H129"/>
  <c r="E129"/>
  <c r="AS128"/>
  <c r="AO128"/>
  <c r="AN128"/>
  <c r="AM128"/>
  <c r="AL128"/>
  <c r="AJ128"/>
  <c r="AI128"/>
  <c r="AH128"/>
  <c r="AE128"/>
  <c r="AD128"/>
  <c r="AC128"/>
  <c r="AB128"/>
  <c r="Y128"/>
  <c r="X128"/>
  <c r="W128"/>
  <c r="T128"/>
  <c r="S128"/>
  <c r="P128"/>
  <c r="O128"/>
  <c r="N128"/>
  <c r="K128"/>
  <c r="J128"/>
  <c r="I128"/>
  <c r="H128"/>
  <c r="E128"/>
  <c r="AS127"/>
  <c r="AO127"/>
  <c r="AN127"/>
  <c r="AM127"/>
  <c r="AL127"/>
  <c r="AJ127"/>
  <c r="AI127"/>
  <c r="AH127"/>
  <c r="AE127"/>
  <c r="AD127"/>
  <c r="AC127"/>
  <c r="AB127"/>
  <c r="AA127"/>
  <c r="Y127"/>
  <c r="X127"/>
  <c r="W127"/>
  <c r="T127"/>
  <c r="S127"/>
  <c r="Q127"/>
  <c r="P127"/>
  <c r="O127"/>
  <c r="N127"/>
  <c r="K127"/>
  <c r="J127"/>
  <c r="I127"/>
  <c r="H127"/>
  <c r="E127"/>
  <c r="AS126"/>
  <c r="AO126"/>
  <c r="AN126"/>
  <c r="AM126"/>
  <c r="AL126"/>
  <c r="AJ126"/>
  <c r="AI126"/>
  <c r="AH126"/>
  <c r="AE126"/>
  <c r="AD126"/>
  <c r="AC126"/>
  <c r="AB126"/>
  <c r="Y126"/>
  <c r="X126"/>
  <c r="W126"/>
  <c r="T126"/>
  <c r="S126"/>
  <c r="P126"/>
  <c r="O126"/>
  <c r="N126"/>
  <c r="K126"/>
  <c r="J126"/>
  <c r="I126"/>
  <c r="H126"/>
  <c r="E126"/>
  <c r="AS125"/>
  <c r="AO125"/>
  <c r="AN125"/>
  <c r="AM125"/>
  <c r="AL125"/>
  <c r="AJ125"/>
  <c r="AI125"/>
  <c r="AH125"/>
  <c r="AE125"/>
  <c r="AD125"/>
  <c r="AC125"/>
  <c r="AB125"/>
  <c r="Y125"/>
  <c r="X125"/>
  <c r="W125"/>
  <c r="T125"/>
  <c r="S125"/>
  <c r="P125"/>
  <c r="O125"/>
  <c r="N125"/>
  <c r="K125"/>
  <c r="J125"/>
  <c r="I125"/>
  <c r="H125"/>
  <c r="E125"/>
  <c r="AS124"/>
  <c r="AO124"/>
  <c r="AN124"/>
  <c r="AM124"/>
  <c r="AL124"/>
  <c r="AJ124"/>
  <c r="AI124"/>
  <c r="AH124"/>
  <c r="AE124"/>
  <c r="AD124"/>
  <c r="AC124"/>
  <c r="AB124"/>
  <c r="Y124"/>
  <c r="X124"/>
  <c r="W124"/>
  <c r="T124"/>
  <c r="S124"/>
  <c r="P124"/>
  <c r="O124"/>
  <c r="N124"/>
  <c r="K124"/>
  <c r="J124"/>
  <c r="I124"/>
  <c r="H124"/>
  <c r="E124"/>
  <c r="AS123"/>
  <c r="AO123"/>
  <c r="AN123"/>
  <c r="AM123"/>
  <c r="AL123"/>
  <c r="AJ123"/>
  <c r="AI123"/>
  <c r="AH123"/>
  <c r="AE123"/>
  <c r="AD123"/>
  <c r="AC123"/>
  <c r="AB123"/>
  <c r="Y123"/>
  <c r="X123"/>
  <c r="W123"/>
  <c r="T123"/>
  <c r="S123"/>
  <c r="P123"/>
  <c r="O123"/>
  <c r="N123"/>
  <c r="K123"/>
  <c r="J123"/>
  <c r="I123"/>
  <c r="H123"/>
  <c r="E123"/>
  <c r="AS122"/>
  <c r="AO122"/>
  <c r="AN122"/>
  <c r="AM122"/>
  <c r="AL122"/>
  <c r="AJ122"/>
  <c r="AI122"/>
  <c r="AH122"/>
  <c r="AE122"/>
  <c r="AD122"/>
  <c r="AC122"/>
  <c r="AB122"/>
  <c r="AA122"/>
  <c r="Y122"/>
  <c r="X122"/>
  <c r="W122"/>
  <c r="T122"/>
  <c r="S122"/>
  <c r="Q122"/>
  <c r="P122"/>
  <c r="O122"/>
  <c r="N122"/>
  <c r="K122"/>
  <c r="J122"/>
  <c r="I122"/>
  <c r="H122"/>
  <c r="E122"/>
  <c r="AS121"/>
  <c r="AO121"/>
  <c r="AN121"/>
  <c r="AM121"/>
  <c r="AL121"/>
  <c r="AJ121"/>
  <c r="AI121"/>
  <c r="AH121"/>
  <c r="AE121"/>
  <c r="AD121"/>
  <c r="AC121"/>
  <c r="AB121"/>
  <c r="Y121"/>
  <c r="X121"/>
  <c r="W121"/>
  <c r="T121"/>
  <c r="S121"/>
  <c r="P121"/>
  <c r="O121"/>
  <c r="N121"/>
  <c r="K121"/>
  <c r="J121"/>
  <c r="I121"/>
  <c r="H121"/>
  <c r="E121"/>
  <c r="AS120"/>
  <c r="AO120"/>
  <c r="AN120"/>
  <c r="AM120"/>
  <c r="AL120"/>
  <c r="AJ120"/>
  <c r="AI120"/>
  <c r="AH120"/>
  <c r="AE120"/>
  <c r="AD120"/>
  <c r="AC120"/>
  <c r="AB120"/>
  <c r="Y120"/>
  <c r="X120"/>
  <c r="W120"/>
  <c r="T120"/>
  <c r="S120"/>
  <c r="P120"/>
  <c r="O120"/>
  <c r="N120"/>
  <c r="K120"/>
  <c r="J120"/>
  <c r="I120"/>
  <c r="H120"/>
  <c r="E120"/>
  <c r="AS119"/>
  <c r="AO119"/>
  <c r="AN119"/>
  <c r="AM119"/>
  <c r="AL119"/>
  <c r="AJ119"/>
  <c r="AI119"/>
  <c r="AH119"/>
  <c r="AE119"/>
  <c r="AD119"/>
  <c r="AC119"/>
  <c r="AB119"/>
  <c r="Y119"/>
  <c r="X119"/>
  <c r="W119"/>
  <c r="T119"/>
  <c r="S119"/>
  <c r="Q119"/>
  <c r="P119"/>
  <c r="O119"/>
  <c r="N119"/>
  <c r="K119"/>
  <c r="J119"/>
  <c r="I119"/>
  <c r="H119"/>
  <c r="E119"/>
  <c r="AS118"/>
  <c r="AO118"/>
  <c r="AN118"/>
  <c r="AM118"/>
  <c r="AL118"/>
  <c r="AJ118"/>
  <c r="AI118"/>
  <c r="AH118"/>
  <c r="AE118"/>
  <c r="AD118"/>
  <c r="AC118"/>
  <c r="AB118"/>
  <c r="AA118"/>
  <c r="Y118"/>
  <c r="X118"/>
  <c r="W118"/>
  <c r="T118"/>
  <c r="S118"/>
  <c r="Q118"/>
  <c r="P118"/>
  <c r="O118"/>
  <c r="N118"/>
  <c r="K118"/>
  <c r="J118"/>
  <c r="I118"/>
  <c r="H118"/>
  <c r="E118"/>
  <c r="AS117"/>
  <c r="AO117"/>
  <c r="AN117"/>
  <c r="AM117"/>
  <c r="AL117"/>
  <c r="AJ117"/>
  <c r="AI117"/>
  <c r="AH117"/>
  <c r="AE117"/>
  <c r="AD117"/>
  <c r="AC117"/>
  <c r="AB117"/>
  <c r="Y117"/>
  <c r="X117"/>
  <c r="W117"/>
  <c r="T117"/>
  <c r="S117"/>
  <c r="Q117"/>
  <c r="P117"/>
  <c r="O117"/>
  <c r="N117"/>
  <c r="K117"/>
  <c r="J117"/>
  <c r="I117"/>
  <c r="H117"/>
  <c r="E117"/>
  <c r="AS116"/>
  <c r="AO116"/>
  <c r="AN116"/>
  <c r="AM116"/>
  <c r="AL116"/>
  <c r="AJ116"/>
  <c r="AI116"/>
  <c r="AH116"/>
  <c r="AE116"/>
  <c r="AD116"/>
  <c r="AC116"/>
  <c r="AB116"/>
  <c r="Y116"/>
  <c r="X116"/>
  <c r="W116"/>
  <c r="T116"/>
  <c r="S116"/>
  <c r="P116"/>
  <c r="O116"/>
  <c r="N116"/>
  <c r="K116"/>
  <c r="J116"/>
  <c r="I116"/>
  <c r="H116"/>
  <c r="E116"/>
  <c r="AS115"/>
  <c r="AO115"/>
  <c r="AN115"/>
  <c r="AM115"/>
  <c r="AL115"/>
  <c r="AJ115"/>
  <c r="AI115"/>
  <c r="AH115"/>
  <c r="AE115"/>
  <c r="AD115"/>
  <c r="AC115"/>
  <c r="AB115"/>
  <c r="Y115"/>
  <c r="X115"/>
  <c r="W115"/>
  <c r="T115"/>
  <c r="S115"/>
  <c r="P115"/>
  <c r="O115"/>
  <c r="N115"/>
  <c r="K115"/>
  <c r="J115"/>
  <c r="I115"/>
  <c r="H115"/>
  <c r="E115"/>
  <c r="AS114"/>
  <c r="AO114"/>
  <c r="AN114"/>
  <c r="AM114"/>
  <c r="AL114"/>
  <c r="AJ114"/>
  <c r="AI114"/>
  <c r="AH114"/>
  <c r="AE114"/>
  <c r="AD114"/>
  <c r="AC114"/>
  <c r="AB114"/>
  <c r="Y114"/>
  <c r="X114"/>
  <c r="W114"/>
  <c r="T114"/>
  <c r="S114"/>
  <c r="P114"/>
  <c r="O114"/>
  <c r="N114"/>
  <c r="K114"/>
  <c r="J114"/>
  <c r="I114"/>
  <c r="H114"/>
  <c r="E114"/>
  <c r="AS113"/>
  <c r="AO113"/>
  <c r="AN113"/>
  <c r="AM113"/>
  <c r="AL113"/>
  <c r="AJ113"/>
  <c r="AI113"/>
  <c r="AH113"/>
  <c r="AE113"/>
  <c r="AD113"/>
  <c r="AC113"/>
  <c r="AB113"/>
  <c r="Y113"/>
  <c r="X113"/>
  <c r="W113"/>
  <c r="T113"/>
  <c r="S113"/>
  <c r="P113"/>
  <c r="O113"/>
  <c r="N113"/>
  <c r="K113"/>
  <c r="J113"/>
  <c r="I113"/>
  <c r="H113"/>
  <c r="E113"/>
  <c r="AS112"/>
  <c r="AO112"/>
  <c r="AN112"/>
  <c r="AM112"/>
  <c r="AL112"/>
  <c r="AJ112"/>
  <c r="AI112"/>
  <c r="AH112"/>
  <c r="AE112"/>
  <c r="AD112"/>
  <c r="AC112"/>
  <c r="AB112"/>
  <c r="Y112"/>
  <c r="X112"/>
  <c r="W112"/>
  <c r="T112"/>
  <c r="S112"/>
  <c r="P112"/>
  <c r="O112"/>
  <c r="N112"/>
  <c r="K112"/>
  <c r="J112"/>
  <c r="I112"/>
  <c r="H112"/>
  <c r="E112"/>
  <c r="AS111"/>
  <c r="AO111"/>
  <c r="AN111"/>
  <c r="AM111"/>
  <c r="AL111"/>
  <c r="AJ111"/>
  <c r="AI111"/>
  <c r="AH111"/>
  <c r="AE111"/>
  <c r="AD111"/>
  <c r="AC111"/>
  <c r="AB111"/>
  <c r="Y111"/>
  <c r="X111"/>
  <c r="W111"/>
  <c r="T111"/>
  <c r="S111"/>
  <c r="P111"/>
  <c r="O111"/>
  <c r="N111"/>
  <c r="K111"/>
  <c r="J111"/>
  <c r="I111"/>
  <c r="H111"/>
  <c r="E111"/>
  <c r="AS110"/>
  <c r="AO110"/>
  <c r="AN110"/>
  <c r="AM110"/>
  <c r="AL110"/>
  <c r="AJ110"/>
  <c r="AI110"/>
  <c r="AH110"/>
  <c r="AE110"/>
  <c r="AD110"/>
  <c r="AC110"/>
  <c r="AB110"/>
  <c r="Y110"/>
  <c r="X110"/>
  <c r="W110"/>
  <c r="T110"/>
  <c r="S110"/>
  <c r="P110"/>
  <c r="O110"/>
  <c r="N110"/>
  <c r="K110"/>
  <c r="J110"/>
  <c r="I110"/>
  <c r="H110"/>
  <c r="E110"/>
  <c r="AS109"/>
  <c r="AP109"/>
  <c r="AO109"/>
  <c r="AN109"/>
  <c r="AM109"/>
  <c r="AL109"/>
  <c r="AJ109"/>
  <c r="AI109"/>
  <c r="AH109"/>
  <c r="AE109"/>
  <c r="AD109"/>
  <c r="AC109"/>
  <c r="AB109"/>
  <c r="AA109"/>
  <c r="Z109"/>
  <c r="Y109"/>
  <c r="X109"/>
  <c r="W109"/>
  <c r="T109"/>
  <c r="S109"/>
  <c r="P109"/>
  <c r="O109"/>
  <c r="N109"/>
  <c r="K109"/>
  <c r="J109"/>
  <c r="I109"/>
  <c r="H109"/>
  <c r="E109"/>
  <c r="AS108"/>
  <c r="AO108"/>
  <c r="AN108"/>
  <c r="AM108"/>
  <c r="AL108"/>
  <c r="AJ108"/>
  <c r="AI108"/>
  <c r="AH108"/>
  <c r="AE108"/>
  <c r="AD108"/>
  <c r="AC108"/>
  <c r="AB108"/>
  <c r="Y108"/>
  <c r="X108"/>
  <c r="W108"/>
  <c r="T108"/>
  <c r="S108"/>
  <c r="P108"/>
  <c r="O108"/>
  <c r="N108"/>
  <c r="K108"/>
  <c r="J108"/>
  <c r="I108"/>
  <c r="H108"/>
  <c r="E108"/>
  <c r="AS107"/>
  <c r="AO107"/>
  <c r="AN107"/>
  <c r="AM107"/>
  <c r="AL107"/>
  <c r="AJ107"/>
  <c r="AI107"/>
  <c r="AH107"/>
  <c r="AE107"/>
  <c r="AD107"/>
  <c r="AC107"/>
  <c r="AB107"/>
  <c r="Y107"/>
  <c r="X107"/>
  <c r="W107"/>
  <c r="T107"/>
  <c r="S107"/>
  <c r="P107"/>
  <c r="O107"/>
  <c r="N107"/>
  <c r="K107"/>
  <c r="J107"/>
  <c r="I107"/>
  <c r="H107"/>
  <c r="E107"/>
  <c r="AS106"/>
  <c r="AO106"/>
  <c r="AN106"/>
  <c r="AM106"/>
  <c r="AL106"/>
  <c r="AJ106"/>
  <c r="AI106"/>
  <c r="AH106"/>
  <c r="AE106"/>
  <c r="AD106"/>
  <c r="AC106"/>
  <c r="AB106"/>
  <c r="Y106"/>
  <c r="X106"/>
  <c r="W106"/>
  <c r="T106"/>
  <c r="S106"/>
  <c r="P106"/>
  <c r="O106"/>
  <c r="N106"/>
  <c r="K106"/>
  <c r="J106"/>
  <c r="I106"/>
  <c r="H106"/>
  <c r="E106"/>
  <c r="AS105"/>
  <c r="AO105"/>
  <c r="AN105"/>
  <c r="AM105"/>
  <c r="AL105"/>
  <c r="AJ105"/>
  <c r="AI105"/>
  <c r="AH105"/>
  <c r="AE105"/>
  <c r="AD105"/>
  <c r="AC105"/>
  <c r="AB105"/>
  <c r="Y105"/>
  <c r="X105"/>
  <c r="W105"/>
  <c r="T105"/>
  <c r="S105"/>
  <c r="P105"/>
  <c r="O105"/>
  <c r="N105"/>
  <c r="K105"/>
  <c r="J105"/>
  <c r="I105"/>
  <c r="H105"/>
  <c r="E105"/>
  <c r="AS104"/>
  <c r="AO104"/>
  <c r="AN104"/>
  <c r="AM104"/>
  <c r="AL104"/>
  <c r="AJ104"/>
  <c r="AI104"/>
  <c r="AH104"/>
  <c r="AE104"/>
  <c r="AD104"/>
  <c r="AC104"/>
  <c r="AB104"/>
  <c r="AA104"/>
  <c r="Y104"/>
  <c r="X104"/>
  <c r="W104"/>
  <c r="T104"/>
  <c r="S104"/>
  <c r="Q104"/>
  <c r="P104"/>
  <c r="O104"/>
  <c r="N104"/>
  <c r="K104"/>
  <c r="J104"/>
  <c r="I104"/>
  <c r="H104"/>
  <c r="E104"/>
  <c r="AS103"/>
  <c r="AO103"/>
  <c r="AN103"/>
  <c r="AM103"/>
  <c r="AL103"/>
  <c r="AJ103"/>
  <c r="AI103"/>
  <c r="AH103"/>
  <c r="AE103"/>
  <c r="AD103"/>
  <c r="AC103"/>
  <c r="AB103"/>
  <c r="Y103"/>
  <c r="X103"/>
  <c r="W103"/>
  <c r="T103"/>
  <c r="S103"/>
  <c r="Q103"/>
  <c r="P103"/>
  <c r="O103"/>
  <c r="N103"/>
  <c r="K103"/>
  <c r="J103"/>
  <c r="I103"/>
  <c r="H103"/>
  <c r="E103"/>
  <c r="AS102"/>
  <c r="AO102"/>
  <c r="AN102"/>
  <c r="AM102"/>
  <c r="AL102"/>
  <c r="AJ102"/>
  <c r="AI102"/>
  <c r="AH102"/>
  <c r="AE102"/>
  <c r="AD102"/>
  <c r="AC102"/>
  <c r="AB102"/>
  <c r="Y102"/>
  <c r="X102"/>
  <c r="W102"/>
  <c r="T102"/>
  <c r="S102"/>
  <c r="P102"/>
  <c r="O102"/>
  <c r="N102"/>
  <c r="K102"/>
  <c r="J102"/>
  <c r="I102"/>
  <c r="H102"/>
  <c r="E102"/>
  <c r="AS101"/>
  <c r="AO101"/>
  <c r="AN101"/>
  <c r="AM101"/>
  <c r="AL101"/>
  <c r="AJ101"/>
  <c r="AI101"/>
  <c r="AH101"/>
  <c r="AE101"/>
  <c r="AD101"/>
  <c r="AC101"/>
  <c r="AB101"/>
  <c r="AA101"/>
  <c r="Z101"/>
  <c r="Y101"/>
  <c r="X101"/>
  <c r="W101"/>
  <c r="T101"/>
  <c r="S101"/>
  <c r="P101"/>
  <c r="O101"/>
  <c r="N101"/>
  <c r="K101"/>
  <c r="J101"/>
  <c r="I101"/>
  <c r="H101"/>
  <c r="E101"/>
  <c r="AS100"/>
  <c r="AO100"/>
  <c r="AN100"/>
  <c r="AM100"/>
  <c r="AL100"/>
  <c r="AJ100"/>
  <c r="AI100"/>
  <c r="AH100"/>
  <c r="AE100"/>
  <c r="AD100"/>
  <c r="AC100"/>
  <c r="AB100"/>
  <c r="Z100"/>
  <c r="Y100"/>
  <c r="X100"/>
  <c r="W100"/>
  <c r="T100"/>
  <c r="S100"/>
  <c r="P100"/>
  <c r="O100"/>
  <c r="N100"/>
  <c r="K100"/>
  <c r="J100"/>
  <c r="I100"/>
  <c r="H100"/>
  <c r="E100"/>
  <c r="AS99"/>
  <c r="AO99"/>
  <c r="AN99"/>
  <c r="AM99"/>
  <c r="AL99"/>
  <c r="AJ99"/>
  <c r="AI99"/>
  <c r="AH99"/>
  <c r="AE99"/>
  <c r="AD99"/>
  <c r="AC99"/>
  <c r="AB99"/>
  <c r="Y99"/>
  <c r="X99"/>
  <c r="W99"/>
  <c r="T99"/>
  <c r="S99"/>
  <c r="P99"/>
  <c r="O99"/>
  <c r="N99"/>
  <c r="K99"/>
  <c r="J99"/>
  <c r="I99"/>
  <c r="H99"/>
  <c r="E99"/>
  <c r="AS98"/>
  <c r="AO98"/>
  <c r="AN98"/>
  <c r="AM98"/>
  <c r="AL98"/>
  <c r="AJ98"/>
  <c r="AI98"/>
  <c r="AH98"/>
  <c r="AE98"/>
  <c r="AD98"/>
  <c r="AC98"/>
  <c r="AB98"/>
  <c r="AA98"/>
  <c r="Z98"/>
  <c r="Y98"/>
  <c r="X98"/>
  <c r="W98"/>
  <c r="T98"/>
  <c r="S98"/>
  <c r="P98"/>
  <c r="O98"/>
  <c r="N98"/>
  <c r="K98"/>
  <c r="J98"/>
  <c r="I98"/>
  <c r="H98"/>
  <c r="E98"/>
  <c r="AS97"/>
  <c r="AO97"/>
  <c r="AN97"/>
  <c r="AM97"/>
  <c r="AL97"/>
  <c r="AJ97"/>
  <c r="AI97"/>
  <c r="AH97"/>
  <c r="AE97"/>
  <c r="AD97"/>
  <c r="AC97"/>
  <c r="AB97"/>
  <c r="Y97"/>
  <c r="X97"/>
  <c r="W97"/>
  <c r="T97"/>
  <c r="S97"/>
  <c r="P97"/>
  <c r="O97"/>
  <c r="N97"/>
  <c r="K97"/>
  <c r="J97"/>
  <c r="I97"/>
  <c r="H97"/>
  <c r="E97"/>
  <c r="AS96"/>
  <c r="AO96"/>
  <c r="AN96"/>
  <c r="AM96"/>
  <c r="AL96"/>
  <c r="AJ96"/>
  <c r="AI96"/>
  <c r="AH96"/>
  <c r="AE96"/>
  <c r="AD96"/>
  <c r="AC96"/>
  <c r="AB96"/>
  <c r="Y96"/>
  <c r="X96"/>
  <c r="W96"/>
  <c r="T96"/>
  <c r="S96"/>
  <c r="P96"/>
  <c r="O96"/>
  <c r="N96"/>
  <c r="K96"/>
  <c r="J96"/>
  <c r="I96"/>
  <c r="H96"/>
  <c r="E96"/>
  <c r="AS95"/>
  <c r="AO95"/>
  <c r="AN95"/>
  <c r="AM95"/>
  <c r="AL95"/>
  <c r="AJ95"/>
  <c r="AI95"/>
  <c r="AH95"/>
  <c r="AE95"/>
  <c r="AD95"/>
  <c r="AC95"/>
  <c r="AB95"/>
  <c r="Y95"/>
  <c r="X95"/>
  <c r="W95"/>
  <c r="T95"/>
  <c r="S95"/>
  <c r="P95"/>
  <c r="O95"/>
  <c r="N95"/>
  <c r="K95"/>
  <c r="J95"/>
  <c r="I95"/>
  <c r="H95"/>
  <c r="E95"/>
  <c r="AS94"/>
  <c r="AO94"/>
  <c r="AN94"/>
  <c r="AM94"/>
  <c r="AL94"/>
  <c r="AJ94"/>
  <c r="AI94"/>
  <c r="AH94"/>
  <c r="AE94"/>
  <c r="AD94"/>
  <c r="AC94"/>
  <c r="AB94"/>
  <c r="Y94"/>
  <c r="X94"/>
  <c r="W94"/>
  <c r="T94"/>
  <c r="S94"/>
  <c r="P94"/>
  <c r="O94"/>
  <c r="N94"/>
  <c r="K94"/>
  <c r="J94"/>
  <c r="I94"/>
  <c r="H94"/>
  <c r="E94"/>
  <c r="AS93"/>
  <c r="AO93"/>
  <c r="AN93"/>
  <c r="AM93"/>
  <c r="AL93"/>
  <c r="AJ93"/>
  <c r="AI93"/>
  <c r="AH93"/>
  <c r="AE93"/>
  <c r="AD93"/>
  <c r="AC93"/>
  <c r="AB93"/>
  <c r="Y93"/>
  <c r="X93"/>
  <c r="W93"/>
  <c r="T93"/>
  <c r="S93"/>
  <c r="P93"/>
  <c r="O93"/>
  <c r="N93"/>
  <c r="K93"/>
  <c r="J93"/>
  <c r="I93"/>
  <c r="H93"/>
  <c r="E93"/>
  <c r="AS92"/>
  <c r="AO92"/>
  <c r="AN92"/>
  <c r="AM92"/>
  <c r="AL92"/>
  <c r="AJ92"/>
  <c r="AI92"/>
  <c r="AH92"/>
  <c r="AE92"/>
  <c r="AD92"/>
  <c r="AC92"/>
  <c r="AB92"/>
  <c r="Y92"/>
  <c r="X92"/>
  <c r="W92"/>
  <c r="T92"/>
  <c r="S92"/>
  <c r="Q92"/>
  <c r="P92"/>
  <c r="O92"/>
  <c r="N92"/>
  <c r="K92"/>
  <c r="J92"/>
  <c r="I92"/>
  <c r="H92"/>
  <c r="E92"/>
  <c r="AS91"/>
  <c r="AO91"/>
  <c r="AN91"/>
  <c r="AM91"/>
  <c r="AL91"/>
  <c r="AJ91"/>
  <c r="AI91"/>
  <c r="AH91"/>
  <c r="AE91"/>
  <c r="AD91"/>
  <c r="AC91"/>
  <c r="AB91"/>
  <c r="Y91"/>
  <c r="X91"/>
  <c r="W91"/>
  <c r="T91"/>
  <c r="S91"/>
  <c r="P91"/>
  <c r="O91"/>
  <c r="N91"/>
  <c r="K91"/>
  <c r="J91"/>
  <c r="I91"/>
  <c r="H91"/>
  <c r="E91"/>
  <c r="AS90"/>
  <c r="AO90"/>
  <c r="AN90"/>
  <c r="AM90"/>
  <c r="AL90"/>
  <c r="AJ90"/>
  <c r="AI90"/>
  <c r="AH90"/>
  <c r="AE90"/>
  <c r="AD90"/>
  <c r="AC90"/>
  <c r="AB90"/>
  <c r="Y90"/>
  <c r="X90"/>
  <c r="W90"/>
  <c r="T90"/>
  <c r="S90"/>
  <c r="P90"/>
  <c r="O90"/>
  <c r="N90"/>
  <c r="K90"/>
  <c r="J90"/>
  <c r="I90"/>
  <c r="H90"/>
  <c r="E90"/>
  <c r="AS89"/>
  <c r="AP89"/>
  <c r="AO89"/>
  <c r="AN89"/>
  <c r="AM89"/>
  <c r="AL89"/>
  <c r="AJ89"/>
  <c r="AI89"/>
  <c r="AH89"/>
  <c r="AE89"/>
  <c r="AD89"/>
  <c r="AC89"/>
  <c r="AB89"/>
  <c r="Y89"/>
  <c r="X89"/>
  <c r="W89"/>
  <c r="T89"/>
  <c r="S89"/>
  <c r="P89"/>
  <c r="O89"/>
  <c r="N89"/>
  <c r="K89"/>
  <c r="J89"/>
  <c r="I89"/>
  <c r="H89"/>
  <c r="E89"/>
  <c r="AS88"/>
  <c r="AO88"/>
  <c r="AN88"/>
  <c r="AM88"/>
  <c r="AL88"/>
  <c r="AJ88"/>
  <c r="AI88"/>
  <c r="AH88"/>
  <c r="AE88"/>
  <c r="AD88"/>
  <c r="AC88"/>
  <c r="AB88"/>
  <c r="Y88"/>
  <c r="X88"/>
  <c r="W88"/>
  <c r="T88"/>
  <c r="S88"/>
  <c r="P88"/>
  <c r="O88"/>
  <c r="N88"/>
  <c r="K88"/>
  <c r="J88"/>
  <c r="I88"/>
  <c r="H88"/>
  <c r="E88"/>
  <c r="AS87"/>
  <c r="AO87"/>
  <c r="AN87"/>
  <c r="AM87"/>
  <c r="AL87"/>
  <c r="AJ87"/>
  <c r="AI87"/>
  <c r="AH87"/>
  <c r="AE87"/>
  <c r="AD87"/>
  <c r="AC87"/>
  <c r="AB87"/>
  <c r="AA87"/>
  <c r="Z87"/>
  <c r="Y87"/>
  <c r="X87"/>
  <c r="W87"/>
  <c r="T87"/>
  <c r="S87"/>
  <c r="P87"/>
  <c r="O87"/>
  <c r="N87"/>
  <c r="K87"/>
  <c r="J87"/>
  <c r="I87"/>
  <c r="H87"/>
  <c r="E87"/>
  <c r="AS86"/>
  <c r="AO86"/>
  <c r="AN86"/>
  <c r="AM86"/>
  <c r="AL86"/>
  <c r="AJ86"/>
  <c r="AI86"/>
  <c r="AH86"/>
  <c r="AE86"/>
  <c r="AD86"/>
  <c r="Y86"/>
  <c r="X86"/>
  <c r="W86"/>
  <c r="T86"/>
  <c r="S86"/>
  <c r="P86"/>
  <c r="O86"/>
  <c r="N86"/>
  <c r="K86"/>
  <c r="J86"/>
  <c r="E86"/>
  <c r="AS85"/>
  <c r="AO85"/>
  <c r="AN85"/>
  <c r="AM85"/>
  <c r="AL85"/>
  <c r="AJ85"/>
  <c r="AI85"/>
  <c r="AH85"/>
  <c r="AE85"/>
  <c r="AD85"/>
  <c r="AC85"/>
  <c r="AB85"/>
  <c r="Y85"/>
  <c r="X85"/>
  <c r="W85"/>
  <c r="T85"/>
  <c r="S85"/>
  <c r="P85"/>
  <c r="O85"/>
  <c r="N85"/>
  <c r="K85"/>
  <c r="J85"/>
  <c r="I85"/>
  <c r="H85"/>
  <c r="E85"/>
  <c r="AS84"/>
  <c r="AO84"/>
  <c r="AN84"/>
  <c r="AM84"/>
  <c r="AL84"/>
  <c r="AJ84"/>
  <c r="AI84"/>
  <c r="AH84"/>
  <c r="AE84"/>
  <c r="AD84"/>
  <c r="AC84"/>
  <c r="AB84"/>
  <c r="AA84"/>
  <c r="Y84"/>
  <c r="X84"/>
  <c r="W84"/>
  <c r="T84"/>
  <c r="S84"/>
  <c r="P84"/>
  <c r="O84"/>
  <c r="N84"/>
  <c r="K84"/>
  <c r="J84"/>
  <c r="I84"/>
  <c r="H84"/>
  <c r="E84"/>
  <c r="AS83"/>
  <c r="AO83"/>
  <c r="AN83"/>
  <c r="AM83"/>
  <c r="AL83"/>
  <c r="AJ83"/>
  <c r="AI83"/>
  <c r="AH83"/>
  <c r="AE83"/>
  <c r="AD83"/>
  <c r="AC83"/>
  <c r="AB83"/>
  <c r="Y83"/>
  <c r="X83"/>
  <c r="W83"/>
  <c r="T83"/>
  <c r="S83"/>
  <c r="P83"/>
  <c r="O83"/>
  <c r="N83"/>
  <c r="K83"/>
  <c r="J83"/>
  <c r="I83"/>
  <c r="H83"/>
  <c r="E83"/>
  <c r="AS82"/>
  <c r="AO82"/>
  <c r="AN82"/>
  <c r="AM82"/>
  <c r="AL82"/>
  <c r="AJ82"/>
  <c r="AI82"/>
  <c r="AH82"/>
  <c r="AE82"/>
  <c r="AD82"/>
  <c r="AC82"/>
  <c r="AB82"/>
  <c r="AA82"/>
  <c r="Y82"/>
  <c r="X82"/>
  <c r="W82"/>
  <c r="T82"/>
  <c r="S82"/>
  <c r="Q82"/>
  <c r="P82"/>
  <c r="O82"/>
  <c r="N82"/>
  <c r="K82"/>
  <c r="J82"/>
  <c r="I82"/>
  <c r="H82"/>
  <c r="E82"/>
  <c r="AS81"/>
  <c r="AO81"/>
  <c r="AN81"/>
  <c r="AM81"/>
  <c r="AL81"/>
  <c r="AJ81"/>
  <c r="AI81"/>
  <c r="AH81"/>
  <c r="AE81"/>
  <c r="AD81"/>
  <c r="AC81"/>
  <c r="AB81"/>
  <c r="Y81"/>
  <c r="X81"/>
  <c r="W81"/>
  <c r="T81"/>
  <c r="S81"/>
  <c r="P81"/>
  <c r="O81"/>
  <c r="N81"/>
  <c r="K81"/>
  <c r="J81"/>
  <c r="I81"/>
  <c r="H81"/>
  <c r="E81"/>
  <c r="AS80"/>
  <c r="AO80"/>
  <c r="AN80"/>
  <c r="AM80"/>
  <c r="AL80"/>
  <c r="AJ80"/>
  <c r="AI80"/>
  <c r="AH80"/>
  <c r="AE80"/>
  <c r="AD80"/>
  <c r="AC80"/>
  <c r="AB80"/>
  <c r="Y80"/>
  <c r="X80"/>
  <c r="W80"/>
  <c r="T80"/>
  <c r="S80"/>
  <c r="P80"/>
  <c r="O80"/>
  <c r="N80"/>
  <c r="K80"/>
  <c r="J80"/>
  <c r="I80"/>
  <c r="H80"/>
  <c r="E80"/>
  <c r="AS79"/>
  <c r="AO79"/>
  <c r="AN79"/>
  <c r="AM79"/>
  <c r="AL79"/>
  <c r="AJ79"/>
  <c r="AI79"/>
  <c r="AH79"/>
  <c r="AE79"/>
  <c r="AD79"/>
  <c r="AC79"/>
  <c r="AB79"/>
  <c r="Y79"/>
  <c r="X79"/>
  <c r="W79"/>
  <c r="T79"/>
  <c r="S79"/>
  <c r="Q79"/>
  <c r="P79"/>
  <c r="O79"/>
  <c r="N79"/>
  <c r="K79"/>
  <c r="J79"/>
  <c r="I79"/>
  <c r="H79"/>
  <c r="E79"/>
  <c r="AS78"/>
  <c r="AO78"/>
  <c r="AN78"/>
  <c r="AM78"/>
  <c r="AL78"/>
  <c r="AJ78"/>
  <c r="AI78"/>
  <c r="AH78"/>
  <c r="AE78"/>
  <c r="AD78"/>
  <c r="AC78"/>
  <c r="AB78"/>
  <c r="Y78"/>
  <c r="X78"/>
  <c r="W78"/>
  <c r="T78"/>
  <c r="S78"/>
  <c r="Q78"/>
  <c r="P78"/>
  <c r="O78"/>
  <c r="N78"/>
  <c r="K78"/>
  <c r="J78"/>
  <c r="I78"/>
  <c r="H78"/>
  <c r="E78"/>
  <c r="AS77"/>
  <c r="AO77"/>
  <c r="AN77"/>
  <c r="AM77"/>
  <c r="AL77"/>
  <c r="AJ77"/>
  <c r="AI77"/>
  <c r="AH77"/>
  <c r="AE77"/>
  <c r="AD77"/>
  <c r="AC77"/>
  <c r="AB77"/>
  <c r="Z77"/>
  <c r="Y77"/>
  <c r="X77"/>
  <c r="W77"/>
  <c r="T77"/>
  <c r="S77"/>
  <c r="P77"/>
  <c r="O77"/>
  <c r="N77"/>
  <c r="K77"/>
  <c r="J77"/>
  <c r="I77"/>
  <c r="H77"/>
  <c r="E77"/>
  <c r="AS76"/>
  <c r="AO76"/>
  <c r="AN76"/>
  <c r="AM76"/>
  <c r="AL76"/>
  <c r="AJ76"/>
  <c r="AI76"/>
  <c r="AH76"/>
  <c r="AE76"/>
  <c r="AD76"/>
  <c r="AC76"/>
  <c r="AB76"/>
  <c r="Y76"/>
  <c r="X76"/>
  <c r="W76"/>
  <c r="T76"/>
  <c r="S76"/>
  <c r="P76"/>
  <c r="O76"/>
  <c r="N76"/>
  <c r="K76"/>
  <c r="J76"/>
  <c r="I76"/>
  <c r="H76"/>
  <c r="E76"/>
  <c r="AS75"/>
  <c r="AP75"/>
  <c r="AO75"/>
  <c r="AN75"/>
  <c r="AM75"/>
  <c r="AL75"/>
  <c r="AJ75"/>
  <c r="AI75"/>
  <c r="AH75"/>
  <c r="AE75"/>
  <c r="AD75"/>
  <c r="AC75"/>
  <c r="AB75"/>
  <c r="AA75"/>
  <c r="Z75"/>
  <c r="Y75"/>
  <c r="X75"/>
  <c r="W75"/>
  <c r="T75"/>
  <c r="S75"/>
  <c r="P75"/>
  <c r="O75"/>
  <c r="N75"/>
  <c r="K75"/>
  <c r="J75"/>
  <c r="I75"/>
  <c r="H75"/>
  <c r="E75"/>
  <c r="AS74"/>
  <c r="AO74"/>
  <c r="AN74"/>
  <c r="AM74"/>
  <c r="AL74"/>
  <c r="AJ74"/>
  <c r="AI74"/>
  <c r="AH74"/>
  <c r="AE74"/>
  <c r="AD74"/>
  <c r="AC74"/>
  <c r="AB74"/>
  <c r="Y74"/>
  <c r="X74"/>
  <c r="W74"/>
  <c r="T74"/>
  <c r="S74"/>
  <c r="Q74"/>
  <c r="P74"/>
  <c r="O74"/>
  <c r="N74"/>
  <c r="K74"/>
  <c r="J74"/>
  <c r="I74"/>
  <c r="H74"/>
  <c r="E74"/>
  <c r="AS73"/>
  <c r="AO73"/>
  <c r="AN73"/>
  <c r="AM73"/>
  <c r="AL73"/>
  <c r="AJ73"/>
  <c r="AI73"/>
  <c r="AH73"/>
  <c r="AE73"/>
  <c r="AD73"/>
  <c r="AC73"/>
  <c r="AB73"/>
  <c r="Y73"/>
  <c r="X73"/>
  <c r="W73"/>
  <c r="T73"/>
  <c r="S73"/>
  <c r="Q73"/>
  <c r="P73"/>
  <c r="O73"/>
  <c r="N73"/>
  <c r="K73"/>
  <c r="J73"/>
  <c r="I73"/>
  <c r="H73"/>
  <c r="E73"/>
  <c r="AS72"/>
  <c r="AO72"/>
  <c r="AN72"/>
  <c r="AM72"/>
  <c r="AL72"/>
  <c r="AJ72"/>
  <c r="AI72"/>
  <c r="AH72"/>
  <c r="AE72"/>
  <c r="AD72"/>
  <c r="AC72"/>
  <c r="AB72"/>
  <c r="Y72"/>
  <c r="X72"/>
  <c r="W72"/>
  <c r="T72"/>
  <c r="S72"/>
  <c r="P72"/>
  <c r="O72"/>
  <c r="N72"/>
  <c r="K72"/>
  <c r="J72"/>
  <c r="I72"/>
  <c r="H72"/>
  <c r="E72"/>
  <c r="AS71"/>
  <c r="AO71"/>
  <c r="AN71"/>
  <c r="AM71"/>
  <c r="AL71"/>
  <c r="AJ71"/>
  <c r="AI71"/>
  <c r="AH71"/>
  <c r="AE71"/>
  <c r="AD71"/>
  <c r="AC71"/>
  <c r="AB71"/>
  <c r="AA71"/>
  <c r="Z71"/>
  <c r="Y71"/>
  <c r="X71"/>
  <c r="W71"/>
  <c r="T71"/>
  <c r="S71"/>
  <c r="P71"/>
  <c r="O71"/>
  <c r="N71"/>
  <c r="K71"/>
  <c r="J71"/>
  <c r="I71"/>
  <c r="H71"/>
  <c r="E71"/>
  <c r="AS70"/>
  <c r="AO70"/>
  <c r="AN70"/>
  <c r="AM70"/>
  <c r="AL70"/>
  <c r="AJ70"/>
  <c r="AI70"/>
  <c r="AH70"/>
  <c r="AE70"/>
  <c r="AD70"/>
  <c r="AC70"/>
  <c r="AB70"/>
  <c r="AA70"/>
  <c r="Y70"/>
  <c r="X70"/>
  <c r="W70"/>
  <c r="T70"/>
  <c r="S70"/>
  <c r="Q70"/>
  <c r="P70"/>
  <c r="O70"/>
  <c r="N70"/>
  <c r="K70"/>
  <c r="J70"/>
  <c r="I70"/>
  <c r="H70"/>
  <c r="E70"/>
  <c r="AS69"/>
  <c r="AO69"/>
  <c r="AN69"/>
  <c r="AM69"/>
  <c r="AL69"/>
  <c r="AJ69"/>
  <c r="AI69"/>
  <c r="AH69"/>
  <c r="AE69"/>
  <c r="AD69"/>
  <c r="AC69"/>
  <c r="AB69"/>
  <c r="Y69"/>
  <c r="X69"/>
  <c r="W69"/>
  <c r="T69"/>
  <c r="S69"/>
  <c r="P69"/>
  <c r="O69"/>
  <c r="N69"/>
  <c r="K69"/>
  <c r="J69"/>
  <c r="I69"/>
  <c r="H69"/>
  <c r="E69"/>
  <c r="AS68"/>
  <c r="AO68"/>
  <c r="AN68"/>
  <c r="AM68"/>
  <c r="AL68"/>
  <c r="AJ68"/>
  <c r="AI68"/>
  <c r="AH68"/>
  <c r="AE68"/>
  <c r="AD68"/>
  <c r="AC68"/>
  <c r="AB68"/>
  <c r="Y68"/>
  <c r="X68"/>
  <c r="W68"/>
  <c r="T68"/>
  <c r="S68"/>
  <c r="P68"/>
  <c r="O68"/>
  <c r="N68"/>
  <c r="K68"/>
  <c r="J68"/>
  <c r="I68"/>
  <c r="H68"/>
  <c r="E68"/>
  <c r="AS67"/>
  <c r="AO67"/>
  <c r="AN67"/>
  <c r="AM67"/>
  <c r="AL67"/>
  <c r="AJ67"/>
  <c r="AI67"/>
  <c r="AH67"/>
  <c r="AE67"/>
  <c r="AD67"/>
  <c r="AC67"/>
  <c r="AB67"/>
  <c r="Y67"/>
  <c r="X67"/>
  <c r="W67"/>
  <c r="T67"/>
  <c r="S67"/>
  <c r="Q67"/>
  <c r="P67"/>
  <c r="O67"/>
  <c r="N67"/>
  <c r="K67"/>
  <c r="J67"/>
  <c r="I67"/>
  <c r="H67"/>
  <c r="E67"/>
  <c r="AS66"/>
  <c r="AO66"/>
  <c r="AN66"/>
  <c r="AM66"/>
  <c r="AL66"/>
  <c r="AJ66"/>
  <c r="AI66"/>
  <c r="AH66"/>
  <c r="AE66"/>
  <c r="AD66"/>
  <c r="AC66"/>
  <c r="AB66"/>
  <c r="Y66"/>
  <c r="X66"/>
  <c r="W66"/>
  <c r="T66"/>
  <c r="S66"/>
  <c r="Q66"/>
  <c r="P66"/>
  <c r="O66"/>
  <c r="N66"/>
  <c r="K66"/>
  <c r="J66"/>
  <c r="I66"/>
  <c r="H66"/>
  <c r="E66"/>
  <c r="AS65"/>
  <c r="AO65"/>
  <c r="AN65"/>
  <c r="AM65"/>
  <c r="AL65"/>
  <c r="AJ65"/>
  <c r="AI65"/>
  <c r="AH65"/>
  <c r="AE65"/>
  <c r="AD65"/>
  <c r="AC65"/>
  <c r="AB65"/>
  <c r="Z65"/>
  <c r="Y65"/>
  <c r="X65"/>
  <c r="W65"/>
  <c r="T65"/>
  <c r="S65"/>
  <c r="P65"/>
  <c r="O65"/>
  <c r="N65"/>
  <c r="K65"/>
  <c r="J65"/>
  <c r="I65"/>
  <c r="H65"/>
  <c r="E65"/>
  <c r="AS64"/>
  <c r="AO64"/>
  <c r="AN64"/>
  <c r="AM64"/>
  <c r="AL64"/>
  <c r="AJ64"/>
  <c r="AI64"/>
  <c r="AH64"/>
  <c r="AE64"/>
  <c r="AD64"/>
  <c r="AC64"/>
  <c r="AB64"/>
  <c r="Z64"/>
  <c r="Y64"/>
  <c r="X64"/>
  <c r="W64"/>
  <c r="T64"/>
  <c r="S64"/>
  <c r="P64"/>
  <c r="O64"/>
  <c r="N64"/>
  <c r="K64"/>
  <c r="J64"/>
  <c r="I64"/>
  <c r="H64"/>
  <c r="E64"/>
  <c r="AS63"/>
  <c r="AO63"/>
  <c r="AN63"/>
  <c r="AM63"/>
  <c r="AL63"/>
  <c r="AJ63"/>
  <c r="AI63"/>
  <c r="AH63"/>
  <c r="AE63"/>
  <c r="AD63"/>
  <c r="AC63"/>
  <c r="AB63"/>
  <c r="Y63"/>
  <c r="X63"/>
  <c r="W63"/>
  <c r="T63"/>
  <c r="S63"/>
  <c r="P63"/>
  <c r="O63"/>
  <c r="N63"/>
  <c r="K63"/>
  <c r="J63"/>
  <c r="I63"/>
  <c r="H63"/>
  <c r="E63"/>
  <c r="AS62"/>
  <c r="AO62"/>
  <c r="AN62"/>
  <c r="AM62"/>
  <c r="AL62"/>
  <c r="AJ62"/>
  <c r="AI62"/>
  <c r="AH62"/>
  <c r="AE62"/>
  <c r="AD62"/>
  <c r="AC62"/>
  <c r="AB62"/>
  <c r="AA62"/>
  <c r="Y62"/>
  <c r="X62"/>
  <c r="W62"/>
  <c r="T62"/>
  <c r="S62"/>
  <c r="Q62"/>
  <c r="P62"/>
  <c r="O62"/>
  <c r="N62"/>
  <c r="K62"/>
  <c r="J62"/>
  <c r="I62"/>
  <c r="H62"/>
  <c r="E62"/>
  <c r="AS61"/>
  <c r="AO61"/>
  <c r="AN61"/>
  <c r="AM61"/>
  <c r="AL61"/>
  <c r="AJ61"/>
  <c r="AI61"/>
  <c r="AH61"/>
  <c r="AE61"/>
  <c r="AD61"/>
  <c r="AC61"/>
  <c r="AB61"/>
  <c r="AA61"/>
  <c r="Y61"/>
  <c r="X61"/>
  <c r="W61"/>
  <c r="T61"/>
  <c r="S61"/>
  <c r="Q61"/>
  <c r="P61"/>
  <c r="O61"/>
  <c r="N61"/>
  <c r="K61"/>
  <c r="J61"/>
  <c r="I61"/>
  <c r="H61"/>
  <c r="E61"/>
  <c r="AS60"/>
  <c r="AO60"/>
  <c r="AN60"/>
  <c r="AM60"/>
  <c r="AL60"/>
  <c r="AJ60"/>
  <c r="AI60"/>
  <c r="AH60"/>
  <c r="AE60"/>
  <c r="AD60"/>
  <c r="AC60"/>
  <c r="AB60"/>
  <c r="AA60"/>
  <c r="Y60"/>
  <c r="X60"/>
  <c r="W60"/>
  <c r="T60"/>
  <c r="S60"/>
  <c r="Q60"/>
  <c r="P60"/>
  <c r="O60"/>
  <c r="N60"/>
  <c r="K60"/>
  <c r="J60"/>
  <c r="I60"/>
  <c r="H60"/>
  <c r="E60"/>
  <c r="AS59"/>
  <c r="AO59"/>
  <c r="AN59"/>
  <c r="AM59"/>
  <c r="AL59"/>
  <c r="AJ59"/>
  <c r="AI59"/>
  <c r="AH59"/>
  <c r="AE59"/>
  <c r="AD59"/>
  <c r="AC59"/>
  <c r="AB59"/>
  <c r="AA59"/>
  <c r="Y59"/>
  <c r="X59"/>
  <c r="W59"/>
  <c r="T59"/>
  <c r="S59"/>
  <c r="P59"/>
  <c r="O59"/>
  <c r="N59"/>
  <c r="K59"/>
  <c r="J59"/>
  <c r="I59"/>
  <c r="H59"/>
  <c r="E59"/>
  <c r="AS58"/>
  <c r="AO58"/>
  <c r="AN58"/>
  <c r="AM58"/>
  <c r="AL58"/>
  <c r="AJ58"/>
  <c r="AI58"/>
  <c r="AH58"/>
  <c r="AE58"/>
  <c r="AD58"/>
  <c r="AC58"/>
  <c r="AB58"/>
  <c r="Y58"/>
  <c r="X58"/>
  <c r="W58"/>
  <c r="T58"/>
  <c r="S58"/>
  <c r="Q58"/>
  <c r="P58"/>
  <c r="O58"/>
  <c r="N58"/>
  <c r="K58"/>
  <c r="J58"/>
  <c r="I58"/>
  <c r="H58"/>
  <c r="E58"/>
  <c r="AS57"/>
  <c r="AO57"/>
  <c r="AN57"/>
  <c r="AM57"/>
  <c r="AL57"/>
  <c r="AJ57"/>
  <c r="AI57"/>
  <c r="AH57"/>
  <c r="AE57"/>
  <c r="AD57"/>
  <c r="AC57"/>
  <c r="AB57"/>
  <c r="Y57"/>
  <c r="X57"/>
  <c r="W57"/>
  <c r="T57"/>
  <c r="S57"/>
  <c r="P57"/>
  <c r="O57"/>
  <c r="N57"/>
  <c r="K57"/>
  <c r="J57"/>
  <c r="I57"/>
  <c r="H57"/>
  <c r="E57"/>
  <c r="AS56"/>
  <c r="AO56"/>
  <c r="AN56"/>
  <c r="AM56"/>
  <c r="AL56"/>
  <c r="AJ56"/>
  <c r="AI56"/>
  <c r="AH56"/>
  <c r="AE56"/>
  <c r="AD56"/>
  <c r="AC56"/>
  <c r="AB56"/>
  <c r="Y56"/>
  <c r="X56"/>
  <c r="W56"/>
  <c r="T56"/>
  <c r="S56"/>
  <c r="P56"/>
  <c r="O56"/>
  <c r="N56"/>
  <c r="K56"/>
  <c r="J56"/>
  <c r="I56"/>
  <c r="H56"/>
  <c r="E56"/>
  <c r="AS55"/>
  <c r="AO55"/>
  <c r="AN55"/>
  <c r="AM55"/>
  <c r="AL55"/>
  <c r="AJ55"/>
  <c r="AI55"/>
  <c r="AH55"/>
  <c r="AE55"/>
  <c r="AD55"/>
  <c r="AC55"/>
  <c r="AB55"/>
  <c r="AA55"/>
  <c r="Y55"/>
  <c r="X55"/>
  <c r="W55"/>
  <c r="T55"/>
  <c r="S55"/>
  <c r="P55"/>
  <c r="O55"/>
  <c r="N55"/>
  <c r="K55"/>
  <c r="J55"/>
  <c r="I55"/>
  <c r="H55"/>
  <c r="E55"/>
  <c r="AS54"/>
  <c r="AO54"/>
  <c r="AN54"/>
  <c r="AM54"/>
  <c r="AL54"/>
  <c r="AJ54"/>
  <c r="AI54"/>
  <c r="AH54"/>
  <c r="AE54"/>
  <c r="AD54"/>
  <c r="AC54"/>
  <c r="AB54"/>
  <c r="Y54"/>
  <c r="X54"/>
  <c r="W54"/>
  <c r="T54"/>
  <c r="S54"/>
  <c r="Q54"/>
  <c r="P54"/>
  <c r="O54"/>
  <c r="N54"/>
  <c r="K54"/>
  <c r="J54"/>
  <c r="I54"/>
  <c r="H54"/>
  <c r="E54"/>
  <c r="AS53"/>
  <c r="AO53"/>
  <c r="AN53"/>
  <c r="AM53"/>
  <c r="AL53"/>
  <c r="AJ53"/>
  <c r="AI53"/>
  <c r="AH53"/>
  <c r="AE53"/>
  <c r="AD53"/>
  <c r="AC53"/>
  <c r="AB53"/>
  <c r="Y53"/>
  <c r="X53"/>
  <c r="W53"/>
  <c r="T53"/>
  <c r="S53"/>
  <c r="P53"/>
  <c r="O53"/>
  <c r="N53"/>
  <c r="K53"/>
  <c r="J53"/>
  <c r="I53"/>
  <c r="H53"/>
  <c r="E53"/>
  <c r="AS52"/>
  <c r="AO52"/>
  <c r="AN52"/>
  <c r="AM52"/>
  <c r="AL52"/>
  <c r="AJ52"/>
  <c r="AI52"/>
  <c r="AH52"/>
  <c r="AE52"/>
  <c r="AD52"/>
  <c r="AC52"/>
  <c r="AB52"/>
  <c r="Y52"/>
  <c r="X52"/>
  <c r="W52"/>
  <c r="T52"/>
  <c r="S52"/>
  <c r="P52"/>
  <c r="O52"/>
  <c r="N52"/>
  <c r="K52"/>
  <c r="J52"/>
  <c r="I52"/>
  <c r="H52"/>
  <c r="E52"/>
  <c r="AS51"/>
  <c r="AO51"/>
  <c r="AN51"/>
  <c r="AM51"/>
  <c r="AL51"/>
  <c r="AJ51"/>
  <c r="AI51"/>
  <c r="AH51"/>
  <c r="AE51"/>
  <c r="AD51"/>
  <c r="AC51"/>
  <c r="AB51"/>
  <c r="Y51"/>
  <c r="X51"/>
  <c r="W51"/>
  <c r="T51"/>
  <c r="S51"/>
  <c r="P51"/>
  <c r="O51"/>
  <c r="N51"/>
  <c r="K51"/>
  <c r="J51"/>
  <c r="I51"/>
  <c r="H51"/>
  <c r="E51"/>
  <c r="AS50"/>
  <c r="AO50"/>
  <c r="AN50"/>
  <c r="AM50"/>
  <c r="AL50"/>
  <c r="AJ50"/>
  <c r="AI50"/>
  <c r="AH50"/>
  <c r="AE50"/>
  <c r="AD50"/>
  <c r="AC50"/>
  <c r="AB50"/>
  <c r="Y50"/>
  <c r="X50"/>
  <c r="W50"/>
  <c r="T50"/>
  <c r="S50"/>
  <c r="P50"/>
  <c r="O50"/>
  <c r="N50"/>
  <c r="K50"/>
  <c r="J50"/>
  <c r="I50"/>
  <c r="H50"/>
  <c r="E50"/>
  <c r="AS49"/>
  <c r="AO49"/>
  <c r="AN49"/>
  <c r="AM49"/>
  <c r="AL49"/>
  <c r="AJ49"/>
  <c r="AI49"/>
  <c r="AH49"/>
  <c r="AE49"/>
  <c r="AD49"/>
  <c r="AC49"/>
  <c r="AB49"/>
  <c r="AA49"/>
  <c r="Z49"/>
  <c r="Y49"/>
  <c r="X49"/>
  <c r="W49"/>
  <c r="T49"/>
  <c r="S49"/>
  <c r="P49"/>
  <c r="O49"/>
  <c r="N49"/>
  <c r="K49"/>
  <c r="J49"/>
  <c r="I49"/>
  <c r="H49"/>
  <c r="E49"/>
  <c r="AS48"/>
  <c r="AO48"/>
  <c r="AN48"/>
  <c r="AM48"/>
  <c r="AL48"/>
  <c r="AJ48"/>
  <c r="AI48"/>
  <c r="AH48"/>
  <c r="AE48"/>
  <c r="AD48"/>
  <c r="AC48"/>
  <c r="AB48"/>
  <c r="Y48"/>
  <c r="X48"/>
  <c r="W48"/>
  <c r="T48"/>
  <c r="S48"/>
  <c r="P48"/>
  <c r="O48"/>
  <c r="N48"/>
  <c r="K48"/>
  <c r="J48"/>
  <c r="I48"/>
  <c r="H48"/>
  <c r="E48"/>
  <c r="AS47"/>
  <c r="AO47"/>
  <c r="AN47"/>
  <c r="AM47"/>
  <c r="AL47"/>
  <c r="AJ47"/>
  <c r="AI47"/>
  <c r="AH47"/>
  <c r="AE47"/>
  <c r="AD47"/>
  <c r="AC47"/>
  <c r="AB47"/>
  <c r="Z47"/>
  <c r="Y47"/>
  <c r="X47"/>
  <c r="W47"/>
  <c r="T47"/>
  <c r="S47"/>
  <c r="P47"/>
  <c r="O47"/>
  <c r="N47"/>
  <c r="K47"/>
  <c r="J47"/>
  <c r="I47"/>
  <c r="H47"/>
  <c r="E47"/>
  <c r="AS46"/>
  <c r="AO46"/>
  <c r="AN46"/>
  <c r="AM46"/>
  <c r="AL46"/>
  <c r="AJ46"/>
  <c r="AI46"/>
  <c r="AH46"/>
  <c r="AE46"/>
  <c r="AD46"/>
  <c r="AC46"/>
  <c r="AB46"/>
  <c r="AA46"/>
  <c r="Y46"/>
  <c r="X46"/>
  <c r="W46"/>
  <c r="T46"/>
  <c r="S46"/>
  <c r="P46"/>
  <c r="O46"/>
  <c r="N46"/>
  <c r="K46"/>
  <c r="J46"/>
  <c r="I46"/>
  <c r="H46"/>
  <c r="E46"/>
  <c r="AS45"/>
  <c r="AO45"/>
  <c r="AN45"/>
  <c r="AM45"/>
  <c r="AL45"/>
  <c r="AJ45"/>
  <c r="AI45"/>
  <c r="AH45"/>
  <c r="AE45"/>
  <c r="AD45"/>
  <c r="AC45"/>
  <c r="AB45"/>
  <c r="AA45"/>
  <c r="Y45"/>
  <c r="X45"/>
  <c r="W45"/>
  <c r="T45"/>
  <c r="S45"/>
  <c r="P45"/>
  <c r="O45"/>
  <c r="N45"/>
  <c r="K45"/>
  <c r="J45"/>
  <c r="I45"/>
  <c r="H45"/>
  <c r="E45"/>
  <c r="AS44"/>
  <c r="AO44"/>
  <c r="AN44"/>
  <c r="AM44"/>
  <c r="AL44"/>
  <c r="AJ44"/>
  <c r="AI44"/>
  <c r="AH44"/>
  <c r="AE44"/>
  <c r="AD44"/>
  <c r="AC44"/>
  <c r="AB44"/>
  <c r="AA44"/>
  <c r="Z44"/>
  <c r="Y44"/>
  <c r="X44"/>
  <c r="W44"/>
  <c r="T44"/>
  <c r="S44"/>
  <c r="P44"/>
  <c r="O44"/>
  <c r="N44"/>
  <c r="K44"/>
  <c r="J44"/>
  <c r="I44"/>
  <c r="H44"/>
  <c r="E44"/>
  <c r="AS43"/>
  <c r="AO43"/>
  <c r="AN43"/>
  <c r="AM43"/>
  <c r="AL43"/>
  <c r="AJ43"/>
  <c r="AI43"/>
  <c r="AH43"/>
  <c r="AE43"/>
  <c r="AD43"/>
  <c r="AC43"/>
  <c r="AB43"/>
  <c r="AA43"/>
  <c r="Y43"/>
  <c r="X43"/>
  <c r="W43"/>
  <c r="T43"/>
  <c r="S43"/>
  <c r="Q43"/>
  <c r="P43"/>
  <c r="O43"/>
  <c r="N43"/>
  <c r="K43"/>
  <c r="J43"/>
  <c r="I43"/>
  <c r="H43"/>
  <c r="E43"/>
  <c r="AS42"/>
  <c r="AO42"/>
  <c r="AN42"/>
  <c r="AM42"/>
  <c r="AL42"/>
  <c r="AJ42"/>
  <c r="AI42"/>
  <c r="AH42"/>
  <c r="AE42"/>
  <c r="AD42"/>
  <c r="AC42"/>
  <c r="AB42"/>
  <c r="Y42"/>
  <c r="X42"/>
  <c r="W42"/>
  <c r="T42"/>
  <c r="S42"/>
  <c r="P42"/>
  <c r="O42"/>
  <c r="N42"/>
  <c r="K42"/>
  <c r="J42"/>
  <c r="I42"/>
  <c r="H42"/>
  <c r="E42"/>
  <c r="AS41"/>
  <c r="AO41"/>
  <c r="AN41"/>
  <c r="AM41"/>
  <c r="AL41"/>
  <c r="AJ41"/>
  <c r="AI41"/>
  <c r="AH41"/>
  <c r="AE41"/>
  <c r="AD41"/>
  <c r="AC41"/>
  <c r="AB41"/>
  <c r="Y41"/>
  <c r="X41"/>
  <c r="W41"/>
  <c r="T41"/>
  <c r="S41"/>
  <c r="P41"/>
  <c r="O41"/>
  <c r="N41"/>
  <c r="K41"/>
  <c r="J41"/>
  <c r="I41"/>
  <c r="H41"/>
  <c r="E41"/>
  <c r="AS40"/>
  <c r="AO40"/>
  <c r="AN40"/>
  <c r="AM40"/>
  <c r="AL40"/>
  <c r="AJ40"/>
  <c r="AI40"/>
  <c r="AH40"/>
  <c r="AE40"/>
  <c r="AD40"/>
  <c r="AC40"/>
  <c r="AB40"/>
  <c r="AA40"/>
  <c r="Z40"/>
  <c r="Y40"/>
  <c r="X40"/>
  <c r="W40"/>
  <c r="T40"/>
  <c r="S40"/>
  <c r="P40"/>
  <c r="O40"/>
  <c r="N40"/>
  <c r="K40"/>
  <c r="J40"/>
  <c r="I40"/>
  <c r="H40"/>
  <c r="E40"/>
  <c r="AS39"/>
  <c r="AO39"/>
  <c r="AN39"/>
  <c r="AM39"/>
  <c r="AL39"/>
  <c r="AJ39"/>
  <c r="AI39"/>
  <c r="AH39"/>
  <c r="AE39"/>
  <c r="AD39"/>
  <c r="AC39"/>
  <c r="AB39"/>
  <c r="Y39"/>
  <c r="X39"/>
  <c r="W39"/>
  <c r="T39"/>
  <c r="S39"/>
  <c r="Q39"/>
  <c r="P39"/>
  <c r="O39"/>
  <c r="N39"/>
  <c r="K39"/>
  <c r="J39"/>
  <c r="I39"/>
  <c r="H39"/>
  <c r="E39"/>
  <c r="AS38"/>
  <c r="AO38"/>
  <c r="AN38"/>
  <c r="AM38"/>
  <c r="AL38"/>
  <c r="AJ38"/>
  <c r="AI38"/>
  <c r="AH38"/>
  <c r="AE38"/>
  <c r="AD38"/>
  <c r="AC38"/>
  <c r="AB38"/>
  <c r="Y38"/>
  <c r="X38"/>
  <c r="W38"/>
  <c r="T38"/>
  <c r="S38"/>
  <c r="P38"/>
  <c r="O38"/>
  <c r="N38"/>
  <c r="K38"/>
  <c r="J38"/>
  <c r="I38"/>
  <c r="H38"/>
  <c r="E38"/>
  <c r="AS37"/>
  <c r="AO37"/>
  <c r="AN37"/>
  <c r="AM37"/>
  <c r="AL37"/>
  <c r="AJ37"/>
  <c r="AI37"/>
  <c r="AH37"/>
  <c r="AE37"/>
  <c r="AD37"/>
  <c r="AC37"/>
  <c r="AB37"/>
  <c r="AA37"/>
  <c r="Z37"/>
  <c r="Y37"/>
  <c r="X37"/>
  <c r="W37"/>
  <c r="T37"/>
  <c r="S37"/>
  <c r="P37"/>
  <c r="O37"/>
  <c r="N37"/>
  <c r="K37"/>
  <c r="J37"/>
  <c r="I37"/>
  <c r="H37"/>
  <c r="E37"/>
  <c r="AS36"/>
  <c r="AO36"/>
  <c r="AN36"/>
  <c r="AM36"/>
  <c r="AL36"/>
  <c r="AJ36"/>
  <c r="AI36"/>
  <c r="AH36"/>
  <c r="AE36"/>
  <c r="AD36"/>
  <c r="AC36"/>
  <c r="AB36"/>
  <c r="AA36"/>
  <c r="Y36"/>
  <c r="X36"/>
  <c r="W36"/>
  <c r="T36"/>
  <c r="S36"/>
  <c r="P36"/>
  <c r="O36"/>
  <c r="N36"/>
  <c r="K36"/>
  <c r="J36"/>
  <c r="E36"/>
  <c r="AS35"/>
  <c r="AO35"/>
  <c r="AN35"/>
  <c r="AM35"/>
  <c r="AL35"/>
  <c r="AJ35"/>
  <c r="AI35"/>
  <c r="AH35"/>
  <c r="AE35"/>
  <c r="AD35"/>
  <c r="AC35"/>
  <c r="AB35"/>
  <c r="Y35"/>
  <c r="X35"/>
  <c r="W35"/>
  <c r="T35"/>
  <c r="S35"/>
  <c r="P35"/>
  <c r="O35"/>
  <c r="N35"/>
  <c r="K35"/>
  <c r="J35"/>
  <c r="I35"/>
  <c r="H35"/>
  <c r="E35"/>
  <c r="AS34"/>
  <c r="AO34"/>
  <c r="AN34"/>
  <c r="AM34"/>
  <c r="AL34"/>
  <c r="AJ34"/>
  <c r="AI34"/>
  <c r="AH34"/>
  <c r="AE34"/>
  <c r="AD34"/>
  <c r="AC34"/>
  <c r="AB34"/>
  <c r="Y34"/>
  <c r="X34"/>
  <c r="W34"/>
  <c r="T34"/>
  <c r="S34"/>
  <c r="P34"/>
  <c r="O34"/>
  <c r="N34"/>
  <c r="K34"/>
  <c r="J34"/>
  <c r="I34"/>
  <c r="H34"/>
  <c r="E34"/>
  <c r="AS33"/>
  <c r="AO33"/>
  <c r="AN33"/>
  <c r="AM33"/>
  <c r="AL33"/>
  <c r="AJ33"/>
  <c r="AI33"/>
  <c r="AH33"/>
  <c r="AE33"/>
  <c r="AD33"/>
  <c r="AC33"/>
  <c r="AB33"/>
  <c r="Y33"/>
  <c r="X33"/>
  <c r="W33"/>
  <c r="T33"/>
  <c r="S33"/>
  <c r="P33"/>
  <c r="O33"/>
  <c r="N33"/>
  <c r="K33"/>
  <c r="J33"/>
  <c r="I33"/>
  <c r="H33"/>
  <c r="E33"/>
  <c r="AS32"/>
  <c r="AO32"/>
  <c r="AN32"/>
  <c r="AM32"/>
  <c r="AL32"/>
  <c r="AJ32"/>
  <c r="AI32"/>
  <c r="AH32"/>
  <c r="AE32"/>
  <c r="AD32"/>
  <c r="AC32"/>
  <c r="AB32"/>
  <c r="Y32"/>
  <c r="X32"/>
  <c r="W32"/>
  <c r="T32"/>
  <c r="S32"/>
  <c r="P32"/>
  <c r="O32"/>
  <c r="N32"/>
  <c r="K32"/>
  <c r="J32"/>
  <c r="I32"/>
  <c r="H32"/>
  <c r="E32"/>
  <c r="AS31"/>
  <c r="AO31"/>
  <c r="AN31"/>
  <c r="AM31"/>
  <c r="AL31"/>
  <c r="AJ31"/>
  <c r="AI31"/>
  <c r="AH31"/>
  <c r="AE31"/>
  <c r="AD31"/>
  <c r="AC31"/>
  <c r="AB31"/>
  <c r="Y31"/>
  <c r="X31"/>
  <c r="W31"/>
  <c r="T31"/>
  <c r="S31"/>
  <c r="P31"/>
  <c r="O31"/>
  <c r="N31"/>
  <c r="K31"/>
  <c r="J31"/>
  <c r="I31"/>
  <c r="H31"/>
  <c r="E31"/>
  <c r="AS30"/>
  <c r="AO30"/>
  <c r="AN30"/>
  <c r="AM30"/>
  <c r="AL30"/>
  <c r="AJ30"/>
  <c r="AI30"/>
  <c r="AH30"/>
  <c r="AE30"/>
  <c r="AD30"/>
  <c r="AC30"/>
  <c r="AB30"/>
  <c r="Y30"/>
  <c r="X30"/>
  <c r="W30"/>
  <c r="T30"/>
  <c r="S30"/>
  <c r="P30"/>
  <c r="O30"/>
  <c r="N30"/>
  <c r="K30"/>
  <c r="J30"/>
  <c r="I30"/>
  <c r="H30"/>
  <c r="E30"/>
  <c r="AS29"/>
  <c r="AO29"/>
  <c r="AN29"/>
  <c r="AM29"/>
  <c r="AL29"/>
  <c r="AJ29"/>
  <c r="AI29"/>
  <c r="AH29"/>
  <c r="AE29"/>
  <c r="AD29"/>
  <c r="AC29"/>
  <c r="AB29"/>
  <c r="Y29"/>
  <c r="X29"/>
  <c r="W29"/>
  <c r="T29"/>
  <c r="S29"/>
  <c r="P29"/>
  <c r="O29"/>
  <c r="N29"/>
  <c r="K29"/>
  <c r="J29"/>
  <c r="I29"/>
  <c r="H29"/>
  <c r="E29"/>
  <c r="AS28"/>
  <c r="AO28"/>
  <c r="AN28"/>
  <c r="AM28"/>
  <c r="AL28"/>
  <c r="AJ28"/>
  <c r="AI28"/>
  <c r="AH28"/>
  <c r="AE28"/>
  <c r="AD28"/>
  <c r="AC28"/>
  <c r="AB28"/>
  <c r="AA28"/>
  <c r="Y28"/>
  <c r="X28"/>
  <c r="W28"/>
  <c r="T28"/>
  <c r="S28"/>
  <c r="P28"/>
  <c r="O28"/>
  <c r="N28"/>
  <c r="K28"/>
  <c r="J28"/>
  <c r="I28"/>
  <c r="H28"/>
  <c r="E28"/>
  <c r="AS27"/>
  <c r="AO27"/>
  <c r="AN27"/>
  <c r="AM27"/>
  <c r="AL27"/>
  <c r="AJ27"/>
  <c r="AI27"/>
  <c r="AH27"/>
  <c r="AE27"/>
  <c r="AD27"/>
  <c r="AC27"/>
  <c r="AB27"/>
  <c r="Z27"/>
  <c r="Y27"/>
  <c r="X27"/>
  <c r="W27"/>
  <c r="T27"/>
  <c r="S27"/>
  <c r="P27"/>
  <c r="O27"/>
  <c r="N27"/>
  <c r="K27"/>
  <c r="J27"/>
  <c r="I27"/>
  <c r="H27"/>
  <c r="E27"/>
  <c r="AS26"/>
  <c r="AO26"/>
  <c r="AN26"/>
  <c r="AM26"/>
  <c r="AL26"/>
  <c r="AJ26"/>
  <c r="AI26"/>
  <c r="AH26"/>
  <c r="AE26"/>
  <c r="AD26"/>
  <c r="AC26"/>
  <c r="AB26"/>
  <c r="AA26"/>
  <c r="Z26"/>
  <c r="Y26"/>
  <c r="X26"/>
  <c r="W26"/>
  <c r="T26"/>
  <c r="S26"/>
  <c r="P26"/>
  <c r="O26"/>
  <c r="N26"/>
  <c r="K26"/>
  <c r="J26"/>
  <c r="I26"/>
  <c r="H26"/>
  <c r="E26"/>
  <c r="AS25"/>
  <c r="AO25"/>
  <c r="AN25"/>
  <c r="AM25"/>
  <c r="AL25"/>
  <c r="AJ25"/>
  <c r="AI25"/>
  <c r="AH25"/>
  <c r="AE25"/>
  <c r="AD25"/>
  <c r="AC25"/>
  <c r="AB25"/>
  <c r="Y25"/>
  <c r="X25"/>
  <c r="W25"/>
  <c r="T25"/>
  <c r="S25"/>
  <c r="P25"/>
  <c r="O25"/>
  <c r="N25"/>
  <c r="K25"/>
  <c r="J25"/>
  <c r="I25"/>
  <c r="H25"/>
  <c r="E25"/>
  <c r="AS24"/>
  <c r="AO24"/>
  <c r="AN24"/>
  <c r="AM24"/>
  <c r="AL24"/>
  <c r="AJ24"/>
  <c r="AI24"/>
  <c r="AH24"/>
  <c r="AE24"/>
  <c r="AD24"/>
  <c r="AC24"/>
  <c r="AB24"/>
  <c r="Y24"/>
  <c r="X24"/>
  <c r="W24"/>
  <c r="T24"/>
  <c r="S24"/>
  <c r="P24"/>
  <c r="O24"/>
  <c r="N24"/>
  <c r="K24"/>
  <c r="J24"/>
  <c r="I24"/>
  <c r="H24"/>
  <c r="E24"/>
  <c r="AS23"/>
  <c r="AO23"/>
  <c r="AN23"/>
  <c r="AM23"/>
  <c r="AL23"/>
  <c r="AJ23"/>
  <c r="AI23"/>
  <c r="AH23"/>
  <c r="AE23"/>
  <c r="AD23"/>
  <c r="AC23"/>
  <c r="AB23"/>
  <c r="Y23"/>
  <c r="X23"/>
  <c r="W23"/>
  <c r="T23"/>
  <c r="S23"/>
  <c r="P23"/>
  <c r="O23"/>
  <c r="N23"/>
  <c r="K23"/>
  <c r="J23"/>
  <c r="I23"/>
  <c r="H23"/>
  <c r="E23"/>
  <c r="AS22"/>
  <c r="AO22"/>
  <c r="AN22"/>
  <c r="AM22"/>
  <c r="AL22"/>
  <c r="AJ22"/>
  <c r="AI22"/>
  <c r="AH22"/>
  <c r="AE22"/>
  <c r="AD22"/>
  <c r="AC22"/>
  <c r="AB22"/>
  <c r="Y22"/>
  <c r="X22"/>
  <c r="W22"/>
  <c r="T22"/>
  <c r="S22"/>
  <c r="P22"/>
  <c r="O22"/>
  <c r="N22"/>
  <c r="K22"/>
  <c r="J22"/>
  <c r="I22"/>
  <c r="H22"/>
  <c r="E22"/>
  <c r="AS21"/>
  <c r="AO21"/>
  <c r="AN21"/>
  <c r="AM21"/>
  <c r="AL21"/>
  <c r="AJ21"/>
  <c r="AI21"/>
  <c r="AH21"/>
  <c r="AE21"/>
  <c r="AD21"/>
  <c r="AC21"/>
  <c r="AB21"/>
  <c r="Z21"/>
  <c r="Y21"/>
  <c r="X21"/>
  <c r="W21"/>
  <c r="T21"/>
  <c r="S21"/>
  <c r="P21"/>
  <c r="O21"/>
  <c r="N21"/>
  <c r="K21"/>
  <c r="J21"/>
  <c r="I21"/>
  <c r="H21"/>
  <c r="E21"/>
  <c r="AS20"/>
  <c r="AO20"/>
  <c r="AN20"/>
  <c r="AM20"/>
  <c r="AL20"/>
  <c r="AJ20"/>
  <c r="AI20"/>
  <c r="AH20"/>
  <c r="AE20"/>
  <c r="AD20"/>
  <c r="AC20"/>
  <c r="AB20"/>
  <c r="Z20"/>
  <c r="Y20"/>
  <c r="X20"/>
  <c r="W20"/>
  <c r="T20"/>
  <c r="S20"/>
  <c r="P20"/>
  <c r="O20"/>
  <c r="N20"/>
  <c r="K20"/>
  <c r="J20"/>
  <c r="I20"/>
  <c r="H20"/>
  <c r="E20"/>
  <c r="AS19"/>
  <c r="AO19"/>
  <c r="AN19"/>
  <c r="AM19"/>
  <c r="AL19"/>
  <c r="AJ19"/>
  <c r="AI19"/>
  <c r="AH19"/>
  <c r="AE19"/>
  <c r="AD19"/>
  <c r="AC19"/>
  <c r="AB19"/>
  <c r="AA19"/>
  <c r="Z19"/>
  <c r="Y19"/>
  <c r="X19"/>
  <c r="W19"/>
  <c r="T19"/>
  <c r="S19"/>
  <c r="P19"/>
  <c r="O19"/>
  <c r="N19"/>
  <c r="K19"/>
  <c r="J19"/>
  <c r="I19"/>
  <c r="H19"/>
  <c r="E19"/>
  <c r="AS18"/>
  <c r="AO18"/>
  <c r="AN18"/>
  <c r="AM18"/>
  <c r="AL18"/>
  <c r="AJ18"/>
  <c r="AI18"/>
  <c r="AH18"/>
  <c r="AE18"/>
  <c r="AD18"/>
  <c r="AC18"/>
  <c r="AB18"/>
  <c r="AA18"/>
  <c r="Z18"/>
  <c r="Y18"/>
  <c r="X18"/>
  <c r="W18"/>
  <c r="T18"/>
  <c r="S18"/>
  <c r="P18"/>
  <c r="O18"/>
  <c r="N18"/>
  <c r="K18"/>
  <c r="J18"/>
  <c r="I18"/>
  <c r="H18"/>
  <c r="E18"/>
  <c r="AS17"/>
  <c r="AO17"/>
  <c r="AN17"/>
  <c r="AM17"/>
  <c r="AL17"/>
  <c r="AJ17"/>
  <c r="AI17"/>
  <c r="AH17"/>
  <c r="AE17"/>
  <c r="AD17"/>
  <c r="AC17"/>
  <c r="AB17"/>
  <c r="Y17"/>
  <c r="X17"/>
  <c r="W17"/>
  <c r="T17"/>
  <c r="S17"/>
  <c r="Q17"/>
  <c r="P17"/>
  <c r="O17"/>
  <c r="N17"/>
  <c r="K17"/>
  <c r="J17"/>
  <c r="I17"/>
  <c r="H17"/>
  <c r="E17"/>
  <c r="AS16"/>
  <c r="AO16"/>
  <c r="AN16"/>
  <c r="AM16"/>
  <c r="AL16"/>
  <c r="AJ16"/>
  <c r="AI16"/>
  <c r="AH16"/>
  <c r="AE16"/>
  <c r="AD16"/>
  <c r="AC16"/>
  <c r="AB16"/>
  <c r="AA16"/>
  <c r="Y16"/>
  <c r="X16"/>
  <c r="W16"/>
  <c r="T16"/>
  <c r="S16"/>
  <c r="Q16"/>
  <c r="P16"/>
  <c r="O16"/>
  <c r="N16"/>
  <c r="K16"/>
  <c r="J16"/>
  <c r="I16"/>
  <c r="H16"/>
  <c r="E16"/>
  <c r="AS15"/>
  <c r="AO15"/>
  <c r="AN15"/>
  <c r="AM15"/>
  <c r="AL15"/>
  <c r="AJ15"/>
  <c r="AI15"/>
  <c r="AH15"/>
  <c r="AE15"/>
  <c r="AD15"/>
  <c r="AC15"/>
  <c r="AB15"/>
  <c r="Z15"/>
  <c r="Y15"/>
  <c r="X15"/>
  <c r="W15"/>
  <c r="T15"/>
  <c r="S15"/>
  <c r="P15"/>
  <c r="O15"/>
  <c r="N15"/>
  <c r="K15"/>
  <c r="J15"/>
  <c r="I15"/>
  <c r="H15"/>
  <c r="E15"/>
  <c r="AS14"/>
  <c r="AO14"/>
  <c r="AN14"/>
  <c r="AM14"/>
  <c r="AL14"/>
  <c r="AJ14"/>
  <c r="AI14"/>
  <c r="AH14"/>
  <c r="AE14"/>
  <c r="AD14"/>
  <c r="AC14"/>
  <c r="AB14"/>
  <c r="AA14"/>
  <c r="Y14"/>
  <c r="X14"/>
  <c r="W14"/>
  <c r="T14"/>
  <c r="S14"/>
  <c r="Q14"/>
  <c r="P14"/>
  <c r="O14"/>
  <c r="N14"/>
  <c r="K14"/>
  <c r="J14"/>
  <c r="I14"/>
  <c r="H14"/>
  <c r="E14"/>
  <c r="AS13"/>
  <c r="AO13"/>
  <c r="AN13"/>
  <c r="AM13"/>
  <c r="AL13"/>
  <c r="AJ13"/>
  <c r="AI13"/>
  <c r="AH13"/>
  <c r="AE13"/>
  <c r="AD13"/>
  <c r="AC13"/>
  <c r="AB13"/>
  <c r="AA13"/>
  <c r="Z13"/>
  <c r="Y13"/>
  <c r="X13"/>
  <c r="W13"/>
  <c r="T13"/>
  <c r="S13"/>
  <c r="P13"/>
  <c r="O13"/>
  <c r="N13"/>
  <c r="K13"/>
  <c r="J13"/>
  <c r="I13"/>
  <c r="H13"/>
  <c r="E13"/>
  <c r="AS12"/>
  <c r="AO12"/>
  <c r="AN12"/>
  <c r="AM12"/>
  <c r="AL12"/>
  <c r="AJ12"/>
  <c r="AI12"/>
  <c r="AH12"/>
  <c r="AE12"/>
  <c r="AD12"/>
  <c r="AC12"/>
  <c r="AB12"/>
  <c r="AA12"/>
  <c r="Z12"/>
  <c r="Y12"/>
  <c r="X12"/>
  <c r="W12"/>
  <c r="T12"/>
  <c r="S12"/>
  <c r="P12"/>
  <c r="O12"/>
  <c r="N12"/>
  <c r="K12"/>
  <c r="J12"/>
  <c r="I12"/>
  <c r="H12"/>
  <c r="E12"/>
  <c r="AS11"/>
  <c r="AO11"/>
  <c r="AN11"/>
  <c r="AM11"/>
  <c r="AL11"/>
  <c r="AJ11"/>
  <c r="AI11"/>
  <c r="AH11"/>
  <c r="AE11"/>
  <c r="AD11"/>
  <c r="AC11"/>
  <c r="AB11"/>
  <c r="AA11"/>
  <c r="Y11"/>
  <c r="X11"/>
  <c r="W11"/>
  <c r="T11"/>
  <c r="S11"/>
  <c r="Q11"/>
  <c r="P11"/>
  <c r="O11"/>
  <c r="N11"/>
  <c r="K11"/>
  <c r="J11"/>
  <c r="I11"/>
  <c r="H11"/>
  <c r="E11"/>
  <c r="AS10"/>
  <c r="AO10"/>
  <c r="AN10"/>
  <c r="AM10"/>
  <c r="AL10"/>
  <c r="AJ10"/>
  <c r="AI10"/>
  <c r="AH10"/>
  <c r="AE10"/>
  <c r="AD10"/>
  <c r="AC10"/>
  <c r="AB10"/>
  <c r="Y10"/>
  <c r="X10"/>
  <c r="W10"/>
  <c r="T10"/>
  <c r="S10"/>
  <c r="P10"/>
  <c r="O10"/>
  <c r="N10"/>
  <c r="K10"/>
  <c r="J10"/>
  <c r="I10"/>
  <c r="H10"/>
  <c r="E10"/>
  <c r="AS9"/>
  <c r="AO9"/>
  <c r="AN9"/>
  <c r="AM9"/>
  <c r="AL9"/>
  <c r="AJ9"/>
  <c r="AI9"/>
  <c r="AH9"/>
  <c r="AE9"/>
  <c r="AD9"/>
  <c r="AC9"/>
  <c r="AB9"/>
  <c r="Y9"/>
  <c r="X9"/>
  <c r="W9"/>
  <c r="T9"/>
  <c r="S9"/>
  <c r="P9"/>
  <c r="O9"/>
  <c r="N9"/>
  <c r="K9"/>
  <c r="J9"/>
  <c r="I9"/>
  <c r="H9"/>
  <c r="E9"/>
  <c r="AS8"/>
  <c r="AO8"/>
  <c r="AN8"/>
  <c r="AM8"/>
  <c r="AL8"/>
  <c r="AJ8"/>
  <c r="AI8"/>
  <c r="AH8"/>
  <c r="AE8"/>
  <c r="AD8"/>
  <c r="AC8"/>
  <c r="AB8"/>
  <c r="AA8"/>
  <c r="Z8"/>
  <c r="Y8"/>
  <c r="X8"/>
  <c r="W8"/>
  <c r="T8"/>
  <c r="S8"/>
  <c r="P8"/>
  <c r="O8"/>
  <c r="N8"/>
  <c r="K8"/>
  <c r="J8"/>
  <c r="I8"/>
  <c r="H8"/>
  <c r="E8"/>
  <c r="AS7"/>
  <c r="AO7"/>
  <c r="AN7"/>
  <c r="AM7"/>
  <c r="AL7"/>
  <c r="AJ7"/>
  <c r="AI7"/>
  <c r="AH7"/>
  <c r="AE7"/>
  <c r="AD7"/>
  <c r="AC7"/>
  <c r="AB7"/>
  <c r="Z7"/>
  <c r="Y7"/>
  <c r="X7"/>
  <c r="W7"/>
  <c r="T7"/>
  <c r="S7"/>
  <c r="P7"/>
  <c r="O7"/>
  <c r="N7"/>
  <c r="K7"/>
  <c r="J7"/>
  <c r="I7"/>
  <c r="H7"/>
  <c r="E7"/>
  <c r="AS6"/>
  <c r="AO6"/>
  <c r="AN6"/>
  <c r="AM6"/>
  <c r="AL6"/>
  <c r="AJ6"/>
  <c r="AI6"/>
  <c r="AH6"/>
  <c r="AE6"/>
  <c r="AD6"/>
  <c r="AC6"/>
  <c r="AB6"/>
  <c r="Y6"/>
  <c r="X6"/>
  <c r="W6"/>
  <c r="T6"/>
  <c r="S6"/>
  <c r="P6"/>
  <c r="O6"/>
  <c r="N6"/>
  <c r="K6"/>
  <c r="J6"/>
  <c r="I6"/>
  <c r="H6"/>
  <c r="E6"/>
  <c r="AS5"/>
  <c r="AO5"/>
  <c r="AN5"/>
  <c r="AM5"/>
  <c r="AL5"/>
  <c r="AJ5"/>
  <c r="AI5"/>
  <c r="AH5"/>
  <c r="AE5"/>
  <c r="AD5"/>
  <c r="AC5"/>
  <c r="AB5"/>
  <c r="Y5"/>
  <c r="X5"/>
  <c r="W5"/>
  <c r="T5"/>
  <c r="S5"/>
  <c r="P5"/>
  <c r="O5"/>
  <c r="N5"/>
  <c r="K5"/>
  <c r="J5"/>
  <c r="I5"/>
  <c r="H5"/>
  <c r="E5"/>
  <c r="AS4"/>
  <c r="AO4"/>
  <c r="AN4"/>
  <c r="AM4"/>
  <c r="AL4"/>
  <c r="AJ4"/>
  <c r="AI4"/>
  <c r="AH4"/>
  <c r="AE4"/>
  <c r="AD4"/>
  <c r="AC4"/>
  <c r="AB4"/>
  <c r="Y4"/>
  <c r="X4"/>
  <c r="W4"/>
  <c r="T4"/>
  <c r="S4"/>
  <c r="Q4"/>
  <c r="P4"/>
  <c r="O4"/>
  <c r="N4"/>
  <c r="K4"/>
  <c r="J4"/>
  <c r="I4"/>
  <c r="H4"/>
  <c r="E4"/>
  <c r="AS3"/>
  <c r="AO3"/>
  <c r="AN3"/>
  <c r="AM3"/>
  <c r="AL3"/>
  <c r="AJ3"/>
  <c r="AI3"/>
  <c r="AH3"/>
  <c r="AE3"/>
  <c r="AD3"/>
  <c r="AC3"/>
  <c r="AB3"/>
  <c r="Y3"/>
  <c r="X3"/>
  <c r="W3"/>
  <c r="T3"/>
  <c r="S3"/>
  <c r="P3"/>
  <c r="O3"/>
  <c r="N3"/>
  <c r="K3"/>
  <c r="J3"/>
  <c r="I3"/>
  <c r="H3"/>
  <c r="E3"/>
  <c r="AS2"/>
  <c r="AO2"/>
  <c r="AN2"/>
  <c r="AM2"/>
  <c r="AL2"/>
  <c r="AJ2"/>
  <c r="AI2"/>
  <c r="AH2"/>
  <c r="AE2"/>
  <c r="AD2"/>
  <c r="AC2"/>
  <c r="AB2"/>
  <c r="AA2"/>
  <c r="Z2"/>
  <c r="Y2"/>
  <c r="X2"/>
  <c r="W2"/>
  <c r="T2"/>
  <c r="S2"/>
  <c r="P2"/>
  <c r="O2"/>
  <c r="N2"/>
  <c r="K2"/>
  <c r="J2"/>
  <c r="I2"/>
  <c r="H2"/>
  <c r="E2"/>
  <c r="H24" i="4"/>
  <c r="G24"/>
  <c r="D24"/>
  <c r="C24"/>
  <c r="B24"/>
  <c r="F23"/>
  <c r="D23"/>
  <c r="C23"/>
  <c r="B23"/>
  <c r="D15"/>
  <c r="C15"/>
  <c r="B15"/>
  <c r="D14"/>
  <c r="C14"/>
  <c r="B14"/>
  <c r="D6"/>
  <c r="C6"/>
  <c r="B6"/>
  <c r="D5"/>
  <c r="C5"/>
  <c r="B5"/>
  <c r="Y146" i="10"/>
  <c r="X146"/>
  <c r="W146"/>
  <c r="Q146"/>
  <c r="AK145"/>
  <c r="AJ145"/>
  <c r="Y145"/>
  <c r="X145"/>
  <c r="W145"/>
  <c r="S145"/>
  <c r="R145"/>
  <c r="Q145"/>
  <c r="M145"/>
  <c r="L145"/>
  <c r="K145"/>
  <c r="H145"/>
  <c r="G145"/>
  <c r="AC144"/>
  <c r="Y144"/>
  <c r="X144"/>
  <c r="W144"/>
  <c r="S144"/>
  <c r="R144"/>
  <c r="Q144"/>
  <c r="M144"/>
  <c r="L144"/>
  <c r="K144"/>
  <c r="H144"/>
  <c r="AC143"/>
  <c r="Y143"/>
  <c r="X143"/>
  <c r="W143"/>
  <c r="S143"/>
  <c r="R143"/>
  <c r="Q143"/>
  <c r="M143"/>
  <c r="L143"/>
  <c r="K143"/>
  <c r="H143"/>
  <c r="AC142"/>
  <c r="Y142"/>
  <c r="X142"/>
  <c r="W142"/>
  <c r="S142"/>
  <c r="R142"/>
  <c r="Q142"/>
  <c r="N142"/>
  <c r="M142"/>
  <c r="L142"/>
  <c r="K142"/>
  <c r="H142"/>
  <c r="AC141"/>
  <c r="Y141"/>
  <c r="X141"/>
  <c r="W141"/>
  <c r="S141"/>
  <c r="R141"/>
  <c r="Q141"/>
  <c r="M141"/>
  <c r="L141"/>
  <c r="K141"/>
  <c r="H141"/>
  <c r="AC140"/>
  <c r="Y140"/>
  <c r="X140"/>
  <c r="W140"/>
  <c r="S140"/>
  <c r="R140"/>
  <c r="Q140"/>
  <c r="M140"/>
  <c r="L140"/>
  <c r="K140"/>
  <c r="H140"/>
  <c r="AC139"/>
  <c r="Y139"/>
  <c r="X139"/>
  <c r="W139"/>
  <c r="S139"/>
  <c r="R139"/>
  <c r="Q139"/>
  <c r="N139"/>
  <c r="M139"/>
  <c r="L139"/>
  <c r="K139"/>
  <c r="H139"/>
  <c r="AC138"/>
  <c r="Y138"/>
  <c r="X138"/>
  <c r="W138"/>
  <c r="S138"/>
  <c r="R138"/>
  <c r="Q138"/>
  <c r="M138"/>
  <c r="L138"/>
  <c r="K138"/>
  <c r="H138"/>
  <c r="AC137"/>
  <c r="Y137"/>
  <c r="X137"/>
  <c r="W137"/>
  <c r="S137"/>
  <c r="R137"/>
  <c r="Q137"/>
  <c r="M137"/>
  <c r="L137"/>
  <c r="K137"/>
  <c r="H137"/>
  <c r="AC136"/>
  <c r="Y136"/>
  <c r="X136"/>
  <c r="W136"/>
  <c r="S136"/>
  <c r="R136"/>
  <c r="Q136"/>
  <c r="N136"/>
  <c r="M136"/>
  <c r="L136"/>
  <c r="K136"/>
  <c r="H136"/>
  <c r="AC135"/>
  <c r="Y135"/>
  <c r="X135"/>
  <c r="W135"/>
  <c r="S135"/>
  <c r="R135"/>
  <c r="Q135"/>
  <c r="M135"/>
  <c r="L135"/>
  <c r="K135"/>
  <c r="H135"/>
  <c r="AC134"/>
  <c r="Z134"/>
  <c r="Y134"/>
  <c r="X134"/>
  <c r="W134"/>
  <c r="S134"/>
  <c r="R134"/>
  <c r="Q134"/>
  <c r="M134"/>
  <c r="L134"/>
  <c r="K134"/>
  <c r="H134"/>
  <c r="AC133"/>
  <c r="Y133"/>
  <c r="X133"/>
  <c r="W133"/>
  <c r="S133"/>
  <c r="R133"/>
  <c r="Q133"/>
  <c r="M133"/>
  <c r="L133"/>
  <c r="K133"/>
  <c r="H133"/>
  <c r="AC132"/>
  <c r="Y132"/>
  <c r="X132"/>
  <c r="W132"/>
  <c r="S132"/>
  <c r="R132"/>
  <c r="Q132"/>
  <c r="M132"/>
  <c r="L132"/>
  <c r="K132"/>
  <c r="H132"/>
  <c r="AC131"/>
  <c r="Y131"/>
  <c r="X131"/>
  <c r="W131"/>
  <c r="T131"/>
  <c r="S131"/>
  <c r="R131"/>
  <c r="Q131"/>
  <c r="M131"/>
  <c r="L131"/>
  <c r="K131"/>
  <c r="H131"/>
  <c r="AC130"/>
  <c r="Z130"/>
  <c r="Y130"/>
  <c r="X130"/>
  <c r="W130"/>
  <c r="S130"/>
  <c r="R130"/>
  <c r="Q130"/>
  <c r="N130"/>
  <c r="M130"/>
  <c r="L130"/>
  <c r="K130"/>
  <c r="H130"/>
  <c r="AC129"/>
  <c r="Y129"/>
  <c r="X129"/>
  <c r="W129"/>
  <c r="S129"/>
  <c r="R129"/>
  <c r="Q129"/>
  <c r="M129"/>
  <c r="L129"/>
  <c r="K129"/>
  <c r="H129"/>
  <c r="AC128"/>
  <c r="Z128"/>
  <c r="Y128"/>
  <c r="X128"/>
  <c r="W128"/>
  <c r="S128"/>
  <c r="R128"/>
  <c r="Q128"/>
  <c r="N128"/>
  <c r="M128"/>
  <c r="L128"/>
  <c r="K128"/>
  <c r="H128"/>
  <c r="AC127"/>
  <c r="Z127"/>
  <c r="Y127"/>
  <c r="X127"/>
  <c r="W127"/>
  <c r="S127"/>
  <c r="R127"/>
  <c r="Q127"/>
  <c r="M127"/>
  <c r="L127"/>
  <c r="K127"/>
  <c r="H127"/>
  <c r="AC126"/>
  <c r="Y126"/>
  <c r="X126"/>
  <c r="W126"/>
  <c r="S126"/>
  <c r="R126"/>
  <c r="Q126"/>
  <c r="M126"/>
  <c r="L126"/>
  <c r="K126"/>
  <c r="H126"/>
  <c r="AC125"/>
  <c r="Z125"/>
  <c r="Y125"/>
  <c r="X125"/>
  <c r="W125"/>
  <c r="T125"/>
  <c r="S125"/>
  <c r="R125"/>
  <c r="Q125"/>
  <c r="N125"/>
  <c r="M125"/>
  <c r="L125"/>
  <c r="K125"/>
  <c r="H125"/>
  <c r="AC124"/>
  <c r="Y124"/>
  <c r="X124"/>
  <c r="W124"/>
  <c r="S124"/>
  <c r="R124"/>
  <c r="Q124"/>
  <c r="N124"/>
  <c r="M124"/>
  <c r="L124"/>
  <c r="K124"/>
  <c r="H124"/>
  <c r="AC123"/>
  <c r="Z123"/>
  <c r="Y123"/>
  <c r="X123"/>
  <c r="W123"/>
  <c r="T123"/>
  <c r="S123"/>
  <c r="R123"/>
  <c r="Q123"/>
  <c r="N123"/>
  <c r="M123"/>
  <c r="L123"/>
  <c r="K123"/>
  <c r="H123"/>
  <c r="AC122"/>
  <c r="Y122"/>
  <c r="X122"/>
  <c r="W122"/>
  <c r="S122"/>
  <c r="R122"/>
  <c r="Q122"/>
  <c r="M122"/>
  <c r="L122"/>
  <c r="K122"/>
  <c r="H122"/>
  <c r="AC121"/>
  <c r="Z121"/>
  <c r="Y121"/>
  <c r="X121"/>
  <c r="W121"/>
  <c r="S121"/>
  <c r="R121"/>
  <c r="Q121"/>
  <c r="N121"/>
  <c r="M121"/>
  <c r="L121"/>
  <c r="K121"/>
  <c r="H121"/>
  <c r="AC120"/>
  <c r="Y120"/>
  <c r="X120"/>
  <c r="W120"/>
  <c r="S120"/>
  <c r="R120"/>
  <c r="Q120"/>
  <c r="M120"/>
  <c r="L120"/>
  <c r="K120"/>
  <c r="H120"/>
  <c r="AC119"/>
  <c r="Z119"/>
  <c r="Y119"/>
  <c r="X119"/>
  <c r="W119"/>
  <c r="S119"/>
  <c r="R119"/>
  <c r="Q119"/>
  <c r="N119"/>
  <c r="M119"/>
  <c r="L119"/>
  <c r="K119"/>
  <c r="H119"/>
  <c r="AC118"/>
  <c r="Z118"/>
  <c r="Y118"/>
  <c r="X118"/>
  <c r="W118"/>
  <c r="T118"/>
  <c r="S118"/>
  <c r="R118"/>
  <c r="Q118"/>
  <c r="M118"/>
  <c r="L118"/>
  <c r="K118"/>
  <c r="H118"/>
  <c r="AC117"/>
  <c r="Z117"/>
  <c r="Y117"/>
  <c r="X117"/>
  <c r="W117"/>
  <c r="T117"/>
  <c r="S117"/>
  <c r="R117"/>
  <c r="Q117"/>
  <c r="N117"/>
  <c r="M117"/>
  <c r="L117"/>
  <c r="K117"/>
  <c r="H117"/>
  <c r="AC116"/>
  <c r="Y116"/>
  <c r="X116"/>
  <c r="W116"/>
  <c r="S116"/>
  <c r="R116"/>
  <c r="Q116"/>
  <c r="N116"/>
  <c r="M116"/>
  <c r="L116"/>
  <c r="K116"/>
  <c r="H116"/>
  <c r="AC115"/>
  <c r="Y115"/>
  <c r="X115"/>
  <c r="W115"/>
  <c r="S115"/>
  <c r="R115"/>
  <c r="Q115"/>
  <c r="M115"/>
  <c r="L115"/>
  <c r="K115"/>
  <c r="H115"/>
  <c r="AC114"/>
  <c r="Z114"/>
  <c r="Y114"/>
  <c r="X114"/>
  <c r="W114"/>
  <c r="T114"/>
  <c r="S114"/>
  <c r="R114"/>
  <c r="Q114"/>
  <c r="M114"/>
  <c r="L114"/>
  <c r="K114"/>
  <c r="H114"/>
  <c r="AC113"/>
  <c r="Y113"/>
  <c r="X113"/>
  <c r="W113"/>
  <c r="S113"/>
  <c r="R113"/>
  <c r="Q113"/>
  <c r="M113"/>
  <c r="L113"/>
  <c r="K113"/>
  <c r="H113"/>
  <c r="AC112"/>
  <c r="Y112"/>
  <c r="X112"/>
  <c r="W112"/>
  <c r="S112"/>
  <c r="R112"/>
  <c r="Q112"/>
  <c r="M112"/>
  <c r="L112"/>
  <c r="K112"/>
  <c r="H112"/>
  <c r="AC111"/>
  <c r="Y111"/>
  <c r="X111"/>
  <c r="W111"/>
  <c r="S111"/>
  <c r="R111"/>
  <c r="Q111"/>
  <c r="M111"/>
  <c r="L111"/>
  <c r="K111"/>
  <c r="H111"/>
  <c r="AC110"/>
  <c r="Y110"/>
  <c r="X110"/>
  <c r="W110"/>
  <c r="S110"/>
  <c r="R110"/>
  <c r="Q110"/>
  <c r="M110"/>
  <c r="L110"/>
  <c r="K110"/>
  <c r="H110"/>
  <c r="AC109"/>
  <c r="Z109"/>
  <c r="Y109"/>
  <c r="X109"/>
  <c r="W109"/>
  <c r="T109"/>
  <c r="S109"/>
  <c r="R109"/>
  <c r="Q109"/>
  <c r="M109"/>
  <c r="L109"/>
  <c r="K109"/>
  <c r="H109"/>
  <c r="AC108"/>
  <c r="Y108"/>
  <c r="X108"/>
  <c r="W108"/>
  <c r="S108"/>
  <c r="R108"/>
  <c r="Q108"/>
  <c r="M108"/>
  <c r="L108"/>
  <c r="K108"/>
  <c r="H108"/>
  <c r="AC107"/>
  <c r="Z107"/>
  <c r="Y107"/>
  <c r="X107"/>
  <c r="W107"/>
  <c r="T107"/>
  <c r="S107"/>
  <c r="R107"/>
  <c r="Q107"/>
  <c r="N107"/>
  <c r="M107"/>
  <c r="L107"/>
  <c r="K107"/>
  <c r="H107"/>
  <c r="AC106"/>
  <c r="Z106"/>
  <c r="Y106"/>
  <c r="X106"/>
  <c r="W106"/>
  <c r="T106"/>
  <c r="S106"/>
  <c r="R106"/>
  <c r="Q106"/>
  <c r="N106"/>
  <c r="M106"/>
  <c r="L106"/>
  <c r="K106"/>
  <c r="H106"/>
  <c r="AC105"/>
  <c r="Z105"/>
  <c r="Y105"/>
  <c r="X105"/>
  <c r="W105"/>
  <c r="T105"/>
  <c r="S105"/>
  <c r="R105"/>
  <c r="Q105"/>
  <c r="N105"/>
  <c r="M105"/>
  <c r="L105"/>
  <c r="K105"/>
  <c r="H105"/>
  <c r="AC104"/>
  <c r="Y104"/>
  <c r="X104"/>
  <c r="W104"/>
  <c r="T104"/>
  <c r="S104"/>
  <c r="R104"/>
  <c r="Q104"/>
  <c r="N104"/>
  <c r="M104"/>
  <c r="L104"/>
  <c r="K104"/>
  <c r="H104"/>
  <c r="AC103"/>
  <c r="Y103"/>
  <c r="X103"/>
  <c r="W103"/>
  <c r="T103"/>
  <c r="S103"/>
  <c r="R103"/>
  <c r="Q103"/>
  <c r="N103"/>
  <c r="M103"/>
  <c r="L103"/>
  <c r="K103"/>
  <c r="H103"/>
  <c r="AC102"/>
  <c r="Y102"/>
  <c r="X102"/>
  <c r="W102"/>
  <c r="S102"/>
  <c r="R102"/>
  <c r="Q102"/>
  <c r="M102"/>
  <c r="L102"/>
  <c r="K102"/>
  <c r="H102"/>
  <c r="AC101"/>
  <c r="Y101"/>
  <c r="X101"/>
  <c r="W101"/>
  <c r="T101"/>
  <c r="S101"/>
  <c r="R101"/>
  <c r="Q101"/>
  <c r="N101"/>
  <c r="M101"/>
  <c r="L101"/>
  <c r="K101"/>
  <c r="H101"/>
  <c r="AC100"/>
  <c r="Z100"/>
  <c r="Y100"/>
  <c r="X100"/>
  <c r="W100"/>
  <c r="T100"/>
  <c r="S100"/>
  <c r="R100"/>
  <c r="Q100"/>
  <c r="N100"/>
  <c r="M100"/>
  <c r="L100"/>
  <c r="K100"/>
  <c r="H100"/>
  <c r="AC99"/>
  <c r="Z99"/>
  <c r="Y99"/>
  <c r="X99"/>
  <c r="W99"/>
  <c r="S99"/>
  <c r="R99"/>
  <c r="Q99"/>
  <c r="N99"/>
  <c r="M99"/>
  <c r="L99"/>
  <c r="K99"/>
  <c r="H99"/>
  <c r="AC98"/>
  <c r="Y98"/>
  <c r="X98"/>
  <c r="W98"/>
  <c r="S98"/>
  <c r="R98"/>
  <c r="Q98"/>
  <c r="N98"/>
  <c r="M98"/>
  <c r="L98"/>
  <c r="K98"/>
  <c r="H98"/>
  <c r="AC97"/>
  <c r="Y97"/>
  <c r="X97"/>
  <c r="W97"/>
  <c r="S97"/>
  <c r="R97"/>
  <c r="Q97"/>
  <c r="M97"/>
  <c r="L97"/>
  <c r="K97"/>
  <c r="H97"/>
  <c r="AC96"/>
  <c r="Y96"/>
  <c r="X96"/>
  <c r="W96"/>
  <c r="S96"/>
  <c r="R96"/>
  <c r="Q96"/>
  <c r="M96"/>
  <c r="L96"/>
  <c r="K96"/>
  <c r="H96"/>
  <c r="AC95"/>
  <c r="Y95"/>
  <c r="X95"/>
  <c r="W95"/>
  <c r="S95"/>
  <c r="R95"/>
  <c r="Q95"/>
  <c r="N95"/>
  <c r="M95"/>
  <c r="L95"/>
  <c r="K95"/>
  <c r="H95"/>
  <c r="AC94"/>
  <c r="Y94"/>
  <c r="X94"/>
  <c r="W94"/>
  <c r="S94"/>
  <c r="R94"/>
  <c r="Q94"/>
  <c r="M94"/>
  <c r="L94"/>
  <c r="K94"/>
  <c r="H94"/>
  <c r="AC93"/>
  <c r="Y93"/>
  <c r="X93"/>
  <c r="W93"/>
  <c r="T93"/>
  <c r="S93"/>
  <c r="R93"/>
  <c r="Q93"/>
  <c r="M93"/>
  <c r="L93"/>
  <c r="K93"/>
  <c r="H93"/>
  <c r="AC92"/>
  <c r="Z92"/>
  <c r="Y92"/>
  <c r="X92"/>
  <c r="W92"/>
  <c r="T92"/>
  <c r="S92"/>
  <c r="R92"/>
  <c r="Q92"/>
  <c r="N92"/>
  <c r="M92"/>
  <c r="L92"/>
  <c r="K92"/>
  <c r="H92"/>
  <c r="AC91"/>
  <c r="Y91"/>
  <c r="X91"/>
  <c r="W91"/>
  <c r="S91"/>
  <c r="R91"/>
  <c r="Q91"/>
  <c r="N91"/>
  <c r="M91"/>
  <c r="L91"/>
  <c r="K91"/>
  <c r="H91"/>
  <c r="AC90"/>
  <c r="Y90"/>
  <c r="X90"/>
  <c r="W90"/>
  <c r="S90"/>
  <c r="R90"/>
  <c r="Q90"/>
  <c r="M90"/>
  <c r="L90"/>
  <c r="K90"/>
  <c r="H90"/>
  <c r="AC89"/>
  <c r="Z89"/>
  <c r="Y89"/>
  <c r="X89"/>
  <c r="W89"/>
  <c r="S89"/>
  <c r="R89"/>
  <c r="Q89"/>
  <c r="N89"/>
  <c r="M89"/>
  <c r="L89"/>
  <c r="K89"/>
  <c r="H89"/>
  <c r="AC88"/>
  <c r="Y88"/>
  <c r="X88"/>
  <c r="W88"/>
  <c r="S88"/>
  <c r="R88"/>
  <c r="Q88"/>
  <c r="N88"/>
  <c r="M88"/>
  <c r="L88"/>
  <c r="K88"/>
  <c r="H88"/>
  <c r="AC87"/>
  <c r="Z87"/>
  <c r="Y87"/>
  <c r="X87"/>
  <c r="W87"/>
  <c r="T87"/>
  <c r="S87"/>
  <c r="R87"/>
  <c r="Q87"/>
  <c r="N87"/>
  <c r="M87"/>
  <c r="L87"/>
  <c r="K87"/>
  <c r="H87"/>
  <c r="AC86"/>
  <c r="Y86"/>
  <c r="X86"/>
  <c r="W86"/>
  <c r="T86"/>
  <c r="S86"/>
  <c r="R86"/>
  <c r="Q86"/>
  <c r="N86"/>
  <c r="M86"/>
  <c r="L86"/>
  <c r="K86"/>
  <c r="H86"/>
  <c r="AC85"/>
  <c r="Y85"/>
  <c r="X85"/>
  <c r="W85"/>
  <c r="T85"/>
  <c r="S85"/>
  <c r="R85"/>
  <c r="Q85"/>
  <c r="N85"/>
  <c r="M85"/>
  <c r="L85"/>
  <c r="K85"/>
  <c r="H85"/>
  <c r="AC84"/>
  <c r="Y84"/>
  <c r="X84"/>
  <c r="W84"/>
  <c r="S84"/>
  <c r="R84"/>
  <c r="Q84"/>
  <c r="M84"/>
  <c r="L84"/>
  <c r="K84"/>
  <c r="H84"/>
  <c r="AC83"/>
  <c r="Y83"/>
  <c r="X83"/>
  <c r="W83"/>
  <c r="S83"/>
  <c r="R83"/>
  <c r="Q83"/>
  <c r="M83"/>
  <c r="L83"/>
  <c r="K83"/>
  <c r="H83"/>
  <c r="AC82"/>
  <c r="Y82"/>
  <c r="X82"/>
  <c r="W82"/>
  <c r="T82"/>
  <c r="S82"/>
  <c r="R82"/>
  <c r="Q82"/>
  <c r="M82"/>
  <c r="L82"/>
  <c r="K82"/>
  <c r="H82"/>
  <c r="AC81"/>
  <c r="Y81"/>
  <c r="X81"/>
  <c r="W81"/>
  <c r="S81"/>
  <c r="R81"/>
  <c r="Q81"/>
  <c r="M81"/>
  <c r="L81"/>
  <c r="K81"/>
  <c r="H81"/>
  <c r="AC80"/>
  <c r="Y80"/>
  <c r="X80"/>
  <c r="W80"/>
  <c r="S80"/>
  <c r="R80"/>
  <c r="Q80"/>
  <c r="M80"/>
  <c r="L80"/>
  <c r="K80"/>
  <c r="H80"/>
  <c r="AC79"/>
  <c r="Z79"/>
  <c r="Y79"/>
  <c r="X79"/>
  <c r="W79"/>
  <c r="T79"/>
  <c r="S79"/>
  <c r="R79"/>
  <c r="Q79"/>
  <c r="N79"/>
  <c r="M79"/>
  <c r="L79"/>
  <c r="K79"/>
  <c r="H79"/>
  <c r="AC78"/>
  <c r="Y78"/>
  <c r="X78"/>
  <c r="W78"/>
  <c r="S78"/>
  <c r="R78"/>
  <c r="Q78"/>
  <c r="N78"/>
  <c r="M78"/>
  <c r="L78"/>
  <c r="K78"/>
  <c r="H78"/>
  <c r="AC77"/>
  <c r="Z77"/>
  <c r="Y77"/>
  <c r="X77"/>
  <c r="W77"/>
  <c r="S77"/>
  <c r="R77"/>
  <c r="Q77"/>
  <c r="N77"/>
  <c r="M77"/>
  <c r="L77"/>
  <c r="K77"/>
  <c r="H77"/>
  <c r="AC76"/>
  <c r="Y76"/>
  <c r="X76"/>
  <c r="W76"/>
  <c r="T76"/>
  <c r="S76"/>
  <c r="R76"/>
  <c r="Q76"/>
  <c r="M76"/>
  <c r="L76"/>
  <c r="K76"/>
  <c r="H76"/>
  <c r="AC75"/>
  <c r="Z75"/>
  <c r="Y75"/>
  <c r="X75"/>
  <c r="W75"/>
  <c r="T75"/>
  <c r="S75"/>
  <c r="R75"/>
  <c r="Q75"/>
  <c r="N75"/>
  <c r="M75"/>
  <c r="L75"/>
  <c r="K75"/>
  <c r="H75"/>
  <c r="AC74"/>
  <c r="Z74"/>
  <c r="Y74"/>
  <c r="X74"/>
  <c r="W74"/>
  <c r="T74"/>
  <c r="S74"/>
  <c r="R74"/>
  <c r="Q74"/>
  <c r="M74"/>
  <c r="L74"/>
  <c r="K74"/>
  <c r="H74"/>
  <c r="AC73"/>
  <c r="Z73"/>
  <c r="Y73"/>
  <c r="X73"/>
  <c r="W73"/>
  <c r="T73"/>
  <c r="S73"/>
  <c r="R73"/>
  <c r="Q73"/>
  <c r="N73"/>
  <c r="M73"/>
  <c r="L73"/>
  <c r="K73"/>
  <c r="H73"/>
  <c r="AC72"/>
  <c r="Y72"/>
  <c r="X72"/>
  <c r="W72"/>
  <c r="S72"/>
  <c r="R72"/>
  <c r="Q72"/>
  <c r="M72"/>
  <c r="L72"/>
  <c r="K72"/>
  <c r="H72"/>
  <c r="AC71"/>
  <c r="Y71"/>
  <c r="X71"/>
  <c r="W71"/>
  <c r="T71"/>
  <c r="S71"/>
  <c r="R71"/>
  <c r="Q71"/>
  <c r="N71"/>
  <c r="M71"/>
  <c r="L71"/>
  <c r="K71"/>
  <c r="H71"/>
  <c r="AC70"/>
  <c r="Y70"/>
  <c r="X70"/>
  <c r="W70"/>
  <c r="S70"/>
  <c r="R70"/>
  <c r="Q70"/>
  <c r="N70"/>
  <c r="M70"/>
  <c r="L70"/>
  <c r="K70"/>
  <c r="H70"/>
  <c r="AC69"/>
  <c r="Y69"/>
  <c r="X69"/>
  <c r="W69"/>
  <c r="S69"/>
  <c r="R69"/>
  <c r="Q69"/>
  <c r="M69"/>
  <c r="L69"/>
  <c r="K69"/>
  <c r="H69"/>
  <c r="AC68"/>
  <c r="Y68"/>
  <c r="X68"/>
  <c r="W68"/>
  <c r="S68"/>
  <c r="R68"/>
  <c r="Q68"/>
  <c r="M68"/>
  <c r="L68"/>
  <c r="K68"/>
  <c r="H68"/>
  <c r="AC67"/>
  <c r="Z67"/>
  <c r="Y67"/>
  <c r="X67"/>
  <c r="W67"/>
  <c r="T67"/>
  <c r="S67"/>
  <c r="R67"/>
  <c r="Q67"/>
  <c r="N67"/>
  <c r="M67"/>
  <c r="L67"/>
  <c r="K67"/>
  <c r="H67"/>
  <c r="AC66"/>
  <c r="Z66"/>
  <c r="Y66"/>
  <c r="X66"/>
  <c r="W66"/>
  <c r="T66"/>
  <c r="S66"/>
  <c r="R66"/>
  <c r="Q66"/>
  <c r="N66"/>
  <c r="M66"/>
  <c r="L66"/>
  <c r="K66"/>
  <c r="H66"/>
  <c r="AC65"/>
  <c r="Y65"/>
  <c r="X65"/>
  <c r="W65"/>
  <c r="T65"/>
  <c r="S65"/>
  <c r="R65"/>
  <c r="Q65"/>
  <c r="N65"/>
  <c r="M65"/>
  <c r="L65"/>
  <c r="K65"/>
  <c r="H65"/>
  <c r="AC64"/>
  <c r="Z64"/>
  <c r="Y64"/>
  <c r="X64"/>
  <c r="W64"/>
  <c r="T64"/>
  <c r="S64"/>
  <c r="R64"/>
  <c r="Q64"/>
  <c r="N64"/>
  <c r="M64"/>
  <c r="L64"/>
  <c r="K64"/>
  <c r="H64"/>
  <c r="AC63"/>
  <c r="Y63"/>
  <c r="X63"/>
  <c r="W63"/>
  <c r="S63"/>
  <c r="R63"/>
  <c r="Q63"/>
  <c r="M63"/>
  <c r="L63"/>
  <c r="K63"/>
  <c r="H63"/>
  <c r="AC62"/>
  <c r="Y62"/>
  <c r="X62"/>
  <c r="W62"/>
  <c r="T62"/>
  <c r="S62"/>
  <c r="R62"/>
  <c r="Q62"/>
  <c r="N62"/>
  <c r="M62"/>
  <c r="L62"/>
  <c r="K62"/>
  <c r="H62"/>
  <c r="AC61"/>
  <c r="Z61"/>
  <c r="Y61"/>
  <c r="X61"/>
  <c r="W61"/>
  <c r="T61"/>
  <c r="S61"/>
  <c r="R61"/>
  <c r="Q61"/>
  <c r="N61"/>
  <c r="M61"/>
  <c r="L61"/>
  <c r="K61"/>
  <c r="H61"/>
  <c r="AC60"/>
  <c r="Z60"/>
  <c r="Y60"/>
  <c r="X60"/>
  <c r="W60"/>
  <c r="T60"/>
  <c r="S60"/>
  <c r="R60"/>
  <c r="Q60"/>
  <c r="N60"/>
  <c r="M60"/>
  <c r="L60"/>
  <c r="K60"/>
  <c r="H60"/>
  <c r="AC59"/>
  <c r="Z59"/>
  <c r="Y59"/>
  <c r="X59"/>
  <c r="W59"/>
  <c r="T59"/>
  <c r="S59"/>
  <c r="R59"/>
  <c r="Q59"/>
  <c r="M59"/>
  <c r="L59"/>
  <c r="K59"/>
  <c r="H59"/>
  <c r="AC58"/>
  <c r="Y58"/>
  <c r="X58"/>
  <c r="W58"/>
  <c r="S58"/>
  <c r="R58"/>
  <c r="Q58"/>
  <c r="N58"/>
  <c r="M58"/>
  <c r="L58"/>
  <c r="K58"/>
  <c r="H58"/>
  <c r="AC57"/>
  <c r="Z57"/>
  <c r="Y57"/>
  <c r="X57"/>
  <c r="W57"/>
  <c r="S57"/>
  <c r="R57"/>
  <c r="Q57"/>
  <c r="M57"/>
  <c r="L57"/>
  <c r="K57"/>
  <c r="H57"/>
  <c r="AC56"/>
  <c r="Y56"/>
  <c r="X56"/>
  <c r="W56"/>
  <c r="S56"/>
  <c r="R56"/>
  <c r="Q56"/>
  <c r="M56"/>
  <c r="L56"/>
  <c r="K56"/>
  <c r="H56"/>
  <c r="AC55"/>
  <c r="Y55"/>
  <c r="X55"/>
  <c r="W55"/>
  <c r="S55"/>
  <c r="R55"/>
  <c r="Q55"/>
  <c r="M55"/>
  <c r="L55"/>
  <c r="K55"/>
  <c r="H55"/>
  <c r="AH54"/>
  <c r="AE54"/>
  <c r="AC54"/>
  <c r="Y54"/>
  <c r="X54"/>
  <c r="W54"/>
  <c r="S54"/>
  <c r="R54"/>
  <c r="Q54"/>
  <c r="N54"/>
  <c r="M54"/>
  <c r="L54"/>
  <c r="K54"/>
  <c r="H54"/>
  <c r="AH53"/>
  <c r="AE53"/>
  <c r="AC53"/>
  <c r="Y53"/>
  <c r="X53"/>
  <c r="W53"/>
  <c r="S53"/>
  <c r="R53"/>
  <c r="Q53"/>
  <c r="M53"/>
  <c r="L53"/>
  <c r="K53"/>
  <c r="H53"/>
  <c r="AH52"/>
  <c r="AE52"/>
  <c r="AC52"/>
  <c r="Y52"/>
  <c r="X52"/>
  <c r="W52"/>
  <c r="S52"/>
  <c r="R52"/>
  <c r="Q52"/>
  <c r="N52"/>
  <c r="M52"/>
  <c r="L52"/>
  <c r="K52"/>
  <c r="H52"/>
  <c r="AC51"/>
  <c r="Y51"/>
  <c r="X51"/>
  <c r="W51"/>
  <c r="S51"/>
  <c r="R51"/>
  <c r="Q51"/>
  <c r="M51"/>
  <c r="L51"/>
  <c r="K51"/>
  <c r="H51"/>
  <c r="AC50"/>
  <c r="Y50"/>
  <c r="X50"/>
  <c r="W50"/>
  <c r="S50"/>
  <c r="R50"/>
  <c r="Q50"/>
  <c r="M50"/>
  <c r="L50"/>
  <c r="K50"/>
  <c r="H50"/>
  <c r="AC49"/>
  <c r="Z49"/>
  <c r="Y49"/>
  <c r="X49"/>
  <c r="W49"/>
  <c r="T49"/>
  <c r="S49"/>
  <c r="R49"/>
  <c r="Q49"/>
  <c r="N49"/>
  <c r="M49"/>
  <c r="L49"/>
  <c r="K49"/>
  <c r="H49"/>
  <c r="AC48"/>
  <c r="Z48"/>
  <c r="Y48"/>
  <c r="X48"/>
  <c r="W48"/>
  <c r="S48"/>
  <c r="R48"/>
  <c r="Q48"/>
  <c r="N48"/>
  <c r="M48"/>
  <c r="L48"/>
  <c r="K48"/>
  <c r="H48"/>
  <c r="AC47"/>
  <c r="Y47"/>
  <c r="X47"/>
  <c r="W47"/>
  <c r="S47"/>
  <c r="R47"/>
  <c r="Q47"/>
  <c r="M47"/>
  <c r="L47"/>
  <c r="K47"/>
  <c r="H47"/>
  <c r="AC46"/>
  <c r="Y46"/>
  <c r="X46"/>
  <c r="W46"/>
  <c r="S46"/>
  <c r="R46"/>
  <c r="Q46"/>
  <c r="M46"/>
  <c r="L46"/>
  <c r="K46"/>
  <c r="H46"/>
  <c r="AC45"/>
  <c r="Y45"/>
  <c r="X45"/>
  <c r="W45"/>
  <c r="S45"/>
  <c r="R45"/>
  <c r="Q45"/>
  <c r="N45"/>
  <c r="M45"/>
  <c r="L45"/>
  <c r="K45"/>
  <c r="H45"/>
  <c r="AC44"/>
  <c r="Y44"/>
  <c r="X44"/>
  <c r="W44"/>
  <c r="T44"/>
  <c r="S44"/>
  <c r="R44"/>
  <c r="Q44"/>
  <c r="M44"/>
  <c r="L44"/>
  <c r="K44"/>
  <c r="H44"/>
  <c r="AC43"/>
  <c r="Z43"/>
  <c r="Y43"/>
  <c r="X43"/>
  <c r="W43"/>
  <c r="S43"/>
  <c r="R43"/>
  <c r="Q43"/>
  <c r="M43"/>
  <c r="L43"/>
  <c r="K43"/>
  <c r="H43"/>
  <c r="AC42"/>
  <c r="Y42"/>
  <c r="X42"/>
  <c r="W42"/>
  <c r="S42"/>
  <c r="R42"/>
  <c r="Q42"/>
  <c r="N42"/>
  <c r="M42"/>
  <c r="L42"/>
  <c r="K42"/>
  <c r="H42"/>
  <c r="AC41"/>
  <c r="Y41"/>
  <c r="X41"/>
  <c r="W41"/>
  <c r="S41"/>
  <c r="R41"/>
  <c r="Q41"/>
  <c r="M41"/>
  <c r="L41"/>
  <c r="K41"/>
  <c r="H41"/>
  <c r="AC40"/>
  <c r="Y40"/>
  <c r="X40"/>
  <c r="W40"/>
  <c r="T40"/>
  <c r="S40"/>
  <c r="R40"/>
  <c r="Q40"/>
  <c r="N40"/>
  <c r="M40"/>
  <c r="L40"/>
  <c r="K40"/>
  <c r="H40"/>
  <c r="AC39"/>
  <c r="Y39"/>
  <c r="X39"/>
  <c r="W39"/>
  <c r="S39"/>
  <c r="R39"/>
  <c r="Q39"/>
  <c r="M39"/>
  <c r="L39"/>
  <c r="K39"/>
  <c r="H39"/>
  <c r="AC38"/>
  <c r="Y38"/>
  <c r="X38"/>
  <c r="W38"/>
  <c r="S38"/>
  <c r="R38"/>
  <c r="Q38"/>
  <c r="M38"/>
  <c r="L38"/>
  <c r="K38"/>
  <c r="H38"/>
  <c r="AC37"/>
  <c r="Y37"/>
  <c r="X37"/>
  <c r="W37"/>
  <c r="T37"/>
  <c r="S37"/>
  <c r="R37"/>
  <c r="Q37"/>
  <c r="N37"/>
  <c r="M37"/>
  <c r="L37"/>
  <c r="K37"/>
  <c r="H37"/>
  <c r="AC36"/>
  <c r="Z36"/>
  <c r="Y36"/>
  <c r="X36"/>
  <c r="W36"/>
  <c r="T36"/>
  <c r="S36"/>
  <c r="R36"/>
  <c r="Q36"/>
  <c r="N36"/>
  <c r="M36"/>
  <c r="L36"/>
  <c r="K36"/>
  <c r="H36"/>
  <c r="AC35"/>
  <c r="Y35"/>
  <c r="X35"/>
  <c r="W35"/>
  <c r="S35"/>
  <c r="R35"/>
  <c r="Q35"/>
  <c r="M35"/>
  <c r="L35"/>
  <c r="K35"/>
  <c r="H35"/>
  <c r="AC34"/>
  <c r="Y34"/>
  <c r="X34"/>
  <c r="W34"/>
  <c r="T34"/>
  <c r="S34"/>
  <c r="R34"/>
  <c r="Q34"/>
  <c r="M34"/>
  <c r="L34"/>
  <c r="K34"/>
  <c r="H34"/>
  <c r="AC33"/>
  <c r="Z33"/>
  <c r="Y33"/>
  <c r="X33"/>
  <c r="W33"/>
  <c r="S33"/>
  <c r="R33"/>
  <c r="Q33"/>
  <c r="N33"/>
  <c r="M33"/>
  <c r="L33"/>
  <c r="K33"/>
  <c r="H33"/>
  <c r="AC32"/>
  <c r="Y32"/>
  <c r="X32"/>
  <c r="W32"/>
  <c r="T32"/>
  <c r="S32"/>
  <c r="R32"/>
  <c r="Q32"/>
  <c r="M32"/>
  <c r="L32"/>
  <c r="K32"/>
  <c r="H32"/>
  <c r="AC31"/>
  <c r="Y31"/>
  <c r="X31"/>
  <c r="W31"/>
  <c r="S31"/>
  <c r="R31"/>
  <c r="Q31"/>
  <c r="M31"/>
  <c r="L31"/>
  <c r="K31"/>
  <c r="H31"/>
  <c r="AC30"/>
  <c r="Y30"/>
  <c r="X30"/>
  <c r="W30"/>
  <c r="S30"/>
  <c r="R30"/>
  <c r="Q30"/>
  <c r="M30"/>
  <c r="L30"/>
  <c r="K30"/>
  <c r="H30"/>
  <c r="AC29"/>
  <c r="Y29"/>
  <c r="X29"/>
  <c r="W29"/>
  <c r="S29"/>
  <c r="R29"/>
  <c r="Q29"/>
  <c r="M29"/>
  <c r="L29"/>
  <c r="K29"/>
  <c r="H29"/>
  <c r="AC28"/>
  <c r="Y28"/>
  <c r="X28"/>
  <c r="W28"/>
  <c r="T28"/>
  <c r="S28"/>
  <c r="R28"/>
  <c r="Q28"/>
  <c r="M28"/>
  <c r="L28"/>
  <c r="K28"/>
  <c r="H28"/>
  <c r="AC27"/>
  <c r="Y27"/>
  <c r="X27"/>
  <c r="W27"/>
  <c r="S27"/>
  <c r="R27"/>
  <c r="Q27"/>
  <c r="N27"/>
  <c r="M27"/>
  <c r="L27"/>
  <c r="K27"/>
  <c r="H27"/>
  <c r="AC26"/>
  <c r="Z26"/>
  <c r="Y26"/>
  <c r="X26"/>
  <c r="W26"/>
  <c r="S26"/>
  <c r="R26"/>
  <c r="Q26"/>
  <c r="N26"/>
  <c r="M26"/>
  <c r="L26"/>
  <c r="K26"/>
  <c r="H26"/>
  <c r="AC25"/>
  <c r="Z25"/>
  <c r="Y25"/>
  <c r="X25"/>
  <c r="W25"/>
  <c r="T25"/>
  <c r="S25"/>
  <c r="R25"/>
  <c r="Q25"/>
  <c r="N25"/>
  <c r="M25"/>
  <c r="L25"/>
  <c r="K25"/>
  <c r="H25"/>
  <c r="AC24"/>
  <c r="Y24"/>
  <c r="X24"/>
  <c r="W24"/>
  <c r="S24"/>
  <c r="R24"/>
  <c r="Q24"/>
  <c r="N24"/>
  <c r="M24"/>
  <c r="L24"/>
  <c r="K24"/>
  <c r="H24"/>
  <c r="AC23"/>
  <c r="Y23"/>
  <c r="X23"/>
  <c r="W23"/>
  <c r="S23"/>
  <c r="R23"/>
  <c r="Q23"/>
  <c r="M23"/>
  <c r="L23"/>
  <c r="K23"/>
  <c r="H23"/>
  <c r="AC22"/>
  <c r="Z22"/>
  <c r="Y22"/>
  <c r="X22"/>
  <c r="W22"/>
  <c r="T22"/>
  <c r="S22"/>
  <c r="R22"/>
  <c r="Q22"/>
  <c r="N22"/>
  <c r="M22"/>
  <c r="L22"/>
  <c r="K22"/>
  <c r="H22"/>
  <c r="AC21"/>
  <c r="Y21"/>
  <c r="X21"/>
  <c r="W21"/>
  <c r="T21"/>
  <c r="S21"/>
  <c r="R21"/>
  <c r="Q21"/>
  <c r="N21"/>
  <c r="M21"/>
  <c r="L21"/>
  <c r="K21"/>
  <c r="H21"/>
  <c r="AC20"/>
  <c r="Y20"/>
  <c r="X20"/>
  <c r="W20"/>
  <c r="T20"/>
  <c r="S20"/>
  <c r="R20"/>
  <c r="Q20"/>
  <c r="N20"/>
  <c r="M20"/>
  <c r="L20"/>
  <c r="K20"/>
  <c r="H20"/>
  <c r="AC19"/>
  <c r="Z19"/>
  <c r="Y19"/>
  <c r="X19"/>
  <c r="W19"/>
  <c r="T19"/>
  <c r="S19"/>
  <c r="R19"/>
  <c r="Q19"/>
  <c r="N19"/>
  <c r="M19"/>
  <c r="L19"/>
  <c r="K19"/>
  <c r="H19"/>
  <c r="AC18"/>
  <c r="Y18"/>
  <c r="X18"/>
  <c r="W18"/>
  <c r="T18"/>
  <c r="S18"/>
  <c r="R18"/>
  <c r="Q18"/>
  <c r="N18"/>
  <c r="M18"/>
  <c r="L18"/>
  <c r="K18"/>
  <c r="H18"/>
  <c r="AC17"/>
  <c r="Z17"/>
  <c r="Y17"/>
  <c r="X17"/>
  <c r="W17"/>
  <c r="T17"/>
  <c r="S17"/>
  <c r="R17"/>
  <c r="Q17"/>
  <c r="N17"/>
  <c r="M17"/>
  <c r="L17"/>
  <c r="K17"/>
  <c r="H17"/>
  <c r="AC16"/>
  <c r="Z16"/>
  <c r="Y16"/>
  <c r="X16"/>
  <c r="W16"/>
  <c r="T16"/>
  <c r="S16"/>
  <c r="R16"/>
  <c r="Q16"/>
  <c r="N16"/>
  <c r="M16"/>
  <c r="L16"/>
  <c r="K16"/>
  <c r="H16"/>
  <c r="AC15"/>
  <c r="Y15"/>
  <c r="X15"/>
  <c r="W15"/>
  <c r="R15"/>
  <c r="Q15"/>
  <c r="M15"/>
  <c r="L15"/>
  <c r="K15"/>
  <c r="H15"/>
  <c r="AC14"/>
  <c r="Y14"/>
  <c r="X14"/>
  <c r="W14"/>
  <c r="S14"/>
  <c r="R14"/>
  <c r="Q14"/>
  <c r="M14"/>
  <c r="L14"/>
  <c r="K14"/>
  <c r="H14"/>
  <c r="AC13"/>
  <c r="Y13"/>
  <c r="X13"/>
  <c r="W13"/>
  <c r="S13"/>
  <c r="R13"/>
  <c r="Q13"/>
  <c r="N13"/>
  <c r="M13"/>
  <c r="L13"/>
  <c r="K13"/>
  <c r="H13"/>
  <c r="AC12"/>
  <c r="Z12"/>
  <c r="Y12"/>
  <c r="X12"/>
  <c r="W12"/>
  <c r="S12"/>
  <c r="R12"/>
  <c r="Q12"/>
  <c r="N12"/>
  <c r="M12"/>
  <c r="L12"/>
  <c r="K12"/>
  <c r="H12"/>
  <c r="AC11"/>
  <c r="Y11"/>
  <c r="X11"/>
  <c r="W11"/>
  <c r="S11"/>
  <c r="R11"/>
  <c r="Q11"/>
  <c r="N11"/>
  <c r="M11"/>
  <c r="L11"/>
  <c r="K11"/>
  <c r="H11"/>
  <c r="AC10"/>
  <c r="Z10"/>
  <c r="Y10"/>
  <c r="X10"/>
  <c r="W10"/>
  <c r="T10"/>
  <c r="S10"/>
  <c r="R10"/>
  <c r="Q10"/>
  <c r="N10"/>
  <c r="M10"/>
  <c r="L10"/>
  <c r="K10"/>
  <c r="H10"/>
  <c r="AC9"/>
  <c r="Y9"/>
  <c r="X9"/>
  <c r="W9"/>
  <c r="S9"/>
  <c r="R9"/>
  <c r="Q9"/>
  <c r="N9"/>
  <c r="M9"/>
  <c r="L9"/>
  <c r="K9"/>
  <c r="H9"/>
  <c r="AC8"/>
  <c r="Y8"/>
  <c r="X8"/>
  <c r="W8"/>
  <c r="T8"/>
  <c r="S8"/>
  <c r="R8"/>
  <c r="Q8"/>
  <c r="M8"/>
  <c r="L8"/>
  <c r="K8"/>
  <c r="H8"/>
  <c r="AC7"/>
  <c r="Z7"/>
  <c r="Y7"/>
  <c r="X7"/>
  <c r="W7"/>
  <c r="T7"/>
  <c r="S7"/>
  <c r="R7"/>
  <c r="Q7"/>
  <c r="N7"/>
  <c r="M7"/>
  <c r="L7"/>
  <c r="K7"/>
  <c r="H7"/>
  <c r="AC6"/>
  <c r="Y6"/>
  <c r="X6"/>
  <c r="W6"/>
  <c r="S6"/>
  <c r="R6"/>
  <c r="Q6"/>
  <c r="N6"/>
  <c r="M6"/>
  <c r="L6"/>
  <c r="K6"/>
  <c r="H6"/>
  <c r="AC5"/>
  <c r="Y5"/>
  <c r="X5"/>
  <c r="W5"/>
  <c r="T5"/>
  <c r="S5"/>
  <c r="R5"/>
  <c r="Q5"/>
  <c r="M5"/>
  <c r="L5"/>
  <c r="K5"/>
  <c r="H5"/>
  <c r="AC4"/>
  <c r="Y4"/>
  <c r="X4"/>
  <c r="W4"/>
  <c r="T4"/>
  <c r="S4"/>
  <c r="R4"/>
  <c r="Q4"/>
  <c r="M4"/>
  <c r="L4"/>
  <c r="K4"/>
  <c r="H4"/>
  <c r="AC3"/>
  <c r="Z3"/>
  <c r="Y3"/>
  <c r="X3"/>
  <c r="W3"/>
  <c r="T3"/>
  <c r="S3"/>
  <c r="R3"/>
  <c r="Q3"/>
  <c r="N3"/>
  <c r="M3"/>
  <c r="L3"/>
  <c r="K3"/>
  <c r="H3"/>
  <c r="AC2"/>
  <c r="Z2"/>
  <c r="Y2"/>
  <c r="X2"/>
  <c r="W2"/>
  <c r="T2"/>
  <c r="S2"/>
  <c r="R2"/>
  <c r="Q2"/>
  <c r="N2"/>
  <c r="M2"/>
  <c r="L2"/>
  <c r="K2"/>
  <c r="H2"/>
  <c r="K26" i="9"/>
  <c r="G23"/>
  <c r="M22"/>
  <c r="L22"/>
  <c r="G22"/>
  <c r="F22"/>
  <c r="E22"/>
  <c r="G21"/>
  <c r="G20"/>
  <c r="M19"/>
  <c r="L19"/>
  <c r="G19"/>
  <c r="F19"/>
  <c r="E19"/>
  <c r="G18"/>
  <c r="G17"/>
  <c r="F17"/>
  <c r="E17"/>
  <c r="G16"/>
  <c r="F16"/>
  <c r="E16"/>
  <c r="G15"/>
  <c r="F15"/>
  <c r="E15"/>
  <c r="AV146" i="6"/>
  <c r="AS146"/>
  <c r="AR146"/>
  <c r="AQ146"/>
  <c r="AP146"/>
  <c r="AO146"/>
  <c r="AN146"/>
  <c r="AM146"/>
  <c r="AK146"/>
  <c r="AJ146"/>
  <c r="AI146"/>
  <c r="AH146"/>
  <c r="AG146"/>
  <c r="AF146"/>
  <c r="AE146"/>
  <c r="AD146"/>
  <c r="AC146"/>
  <c r="AB146"/>
  <c r="Y146"/>
  <c r="X146"/>
  <c r="W146"/>
  <c r="V146"/>
  <c r="U146"/>
  <c r="T146"/>
  <c r="S146"/>
  <c r="R146"/>
  <c r="P146"/>
  <c r="O146"/>
  <c r="N146"/>
  <c r="M146"/>
  <c r="L146"/>
  <c r="K146"/>
  <c r="J146"/>
  <c r="H146"/>
  <c r="G146"/>
  <c r="AV145"/>
  <c r="AS145"/>
  <c r="AR145"/>
  <c r="AQ145"/>
  <c r="AP145"/>
  <c r="AK145"/>
  <c r="AJ145"/>
  <c r="AI145"/>
  <c r="AH145"/>
  <c r="AD145"/>
  <c r="AC145"/>
  <c r="Y145"/>
  <c r="X145"/>
  <c r="W145"/>
  <c r="V145"/>
  <c r="P145"/>
  <c r="O145"/>
  <c r="N145"/>
  <c r="M145"/>
  <c r="K145"/>
  <c r="J145"/>
  <c r="I145"/>
  <c r="AV144"/>
  <c r="AS144"/>
  <c r="AR144"/>
  <c r="AQ144"/>
  <c r="AP144"/>
  <c r="AK144"/>
  <c r="AJ144"/>
  <c r="AI144"/>
  <c r="AH144"/>
  <c r="AD144"/>
  <c r="AC144"/>
  <c r="Y144"/>
  <c r="X144"/>
  <c r="W144"/>
  <c r="V144"/>
  <c r="P144"/>
  <c r="O144"/>
  <c r="N144"/>
  <c r="M144"/>
  <c r="K144"/>
  <c r="J144"/>
  <c r="I144"/>
  <c r="AV143"/>
  <c r="AS143"/>
  <c r="AR143"/>
  <c r="AQ143"/>
  <c r="AP143"/>
  <c r="AK143"/>
  <c r="AJ143"/>
  <c r="AI143"/>
  <c r="AH143"/>
  <c r="AD143"/>
  <c r="AC143"/>
  <c r="Y143"/>
  <c r="X143"/>
  <c r="W143"/>
  <c r="V143"/>
  <c r="P143"/>
  <c r="O143"/>
  <c r="N143"/>
  <c r="M143"/>
  <c r="K143"/>
  <c r="J143"/>
  <c r="I143"/>
  <c r="AV142"/>
  <c r="AS142"/>
  <c r="AR142"/>
  <c r="AQ142"/>
  <c r="AP142"/>
  <c r="AK142"/>
  <c r="AJ142"/>
  <c r="AI142"/>
  <c r="AH142"/>
  <c r="AD142"/>
  <c r="AC142"/>
  <c r="Y142"/>
  <c r="X142"/>
  <c r="W142"/>
  <c r="V142"/>
  <c r="P142"/>
  <c r="O142"/>
  <c r="N142"/>
  <c r="M142"/>
  <c r="K142"/>
  <c r="J142"/>
  <c r="I142"/>
  <c r="AV141"/>
  <c r="AS141"/>
  <c r="AR141"/>
  <c r="AQ141"/>
  <c r="AP141"/>
  <c r="AK141"/>
  <c r="AJ141"/>
  <c r="AI141"/>
  <c r="AH141"/>
  <c r="AD141"/>
  <c r="AC141"/>
  <c r="Y141"/>
  <c r="X141"/>
  <c r="W141"/>
  <c r="V141"/>
  <c r="P141"/>
  <c r="O141"/>
  <c r="N141"/>
  <c r="M141"/>
  <c r="K141"/>
  <c r="J141"/>
  <c r="I141"/>
  <c r="AV140"/>
  <c r="AS140"/>
  <c r="AR140"/>
  <c r="AQ140"/>
  <c r="AP140"/>
  <c r="AK140"/>
  <c r="AJ140"/>
  <c r="AI140"/>
  <c r="AH140"/>
  <c r="AD140"/>
  <c r="AC140"/>
  <c r="Y140"/>
  <c r="X140"/>
  <c r="W140"/>
  <c r="V140"/>
  <c r="P140"/>
  <c r="O140"/>
  <c r="N140"/>
  <c r="M140"/>
  <c r="K140"/>
  <c r="J140"/>
  <c r="I140"/>
  <c r="AV139"/>
  <c r="AS139"/>
  <c r="AR139"/>
  <c r="AQ139"/>
  <c r="AP139"/>
  <c r="AK139"/>
  <c r="AJ139"/>
  <c r="AI139"/>
  <c r="AH139"/>
  <c r="AD139"/>
  <c r="AC139"/>
  <c r="Y139"/>
  <c r="X139"/>
  <c r="W139"/>
  <c r="V139"/>
  <c r="P139"/>
  <c r="O139"/>
  <c r="N139"/>
  <c r="M139"/>
  <c r="K139"/>
  <c r="J139"/>
  <c r="I139"/>
  <c r="AV138"/>
  <c r="AS138"/>
  <c r="AR138"/>
  <c r="AQ138"/>
  <c r="AP138"/>
  <c r="AK138"/>
  <c r="AJ138"/>
  <c r="AI138"/>
  <c r="AH138"/>
  <c r="AD138"/>
  <c r="AC138"/>
  <c r="Y138"/>
  <c r="X138"/>
  <c r="W138"/>
  <c r="V138"/>
  <c r="P138"/>
  <c r="O138"/>
  <c r="N138"/>
  <c r="M138"/>
  <c r="K138"/>
  <c r="J138"/>
  <c r="I138"/>
  <c r="AV137"/>
  <c r="AS137"/>
  <c r="AR137"/>
  <c r="AQ137"/>
  <c r="AP137"/>
  <c r="AK137"/>
  <c r="AJ137"/>
  <c r="AI137"/>
  <c r="AH137"/>
  <c r="AD137"/>
  <c r="AC137"/>
  <c r="Y137"/>
  <c r="X137"/>
  <c r="W137"/>
  <c r="V137"/>
  <c r="P137"/>
  <c r="O137"/>
  <c r="N137"/>
  <c r="M137"/>
  <c r="K137"/>
  <c r="J137"/>
  <c r="I137"/>
  <c r="AV136"/>
  <c r="AS136"/>
  <c r="AR136"/>
  <c r="AQ136"/>
  <c r="AP136"/>
  <c r="AK136"/>
  <c r="AJ136"/>
  <c r="AI136"/>
  <c r="AH136"/>
  <c r="AD136"/>
  <c r="AC136"/>
  <c r="Y136"/>
  <c r="X136"/>
  <c r="W136"/>
  <c r="V136"/>
  <c r="P136"/>
  <c r="O136"/>
  <c r="N136"/>
  <c r="M136"/>
  <c r="K136"/>
  <c r="J136"/>
  <c r="I136"/>
  <c r="AV135"/>
  <c r="AS135"/>
  <c r="AR135"/>
  <c r="AQ135"/>
  <c r="AP135"/>
  <c r="AK135"/>
  <c r="AJ135"/>
  <c r="AI135"/>
  <c r="AH135"/>
  <c r="AD135"/>
  <c r="AC135"/>
  <c r="Y135"/>
  <c r="X135"/>
  <c r="W135"/>
  <c r="V135"/>
  <c r="P135"/>
  <c r="O135"/>
  <c r="N135"/>
  <c r="M135"/>
  <c r="K135"/>
  <c r="J135"/>
  <c r="I135"/>
  <c r="AV134"/>
  <c r="AS134"/>
  <c r="AR134"/>
  <c r="AQ134"/>
  <c r="AP134"/>
  <c r="AK134"/>
  <c r="AJ134"/>
  <c r="AI134"/>
  <c r="AH134"/>
  <c r="AD134"/>
  <c r="AC134"/>
  <c r="Y134"/>
  <c r="X134"/>
  <c r="W134"/>
  <c r="V134"/>
  <c r="P134"/>
  <c r="O134"/>
  <c r="N134"/>
  <c r="M134"/>
  <c r="K134"/>
  <c r="J134"/>
  <c r="I134"/>
  <c r="AV133"/>
  <c r="AS133"/>
  <c r="AR133"/>
  <c r="AQ133"/>
  <c r="AP133"/>
  <c r="AK133"/>
  <c r="AJ133"/>
  <c r="AI133"/>
  <c r="AH133"/>
  <c r="AD133"/>
  <c r="AC133"/>
  <c r="Y133"/>
  <c r="X133"/>
  <c r="W133"/>
  <c r="V133"/>
  <c r="P133"/>
  <c r="O133"/>
  <c r="N133"/>
  <c r="M133"/>
  <c r="K133"/>
  <c r="J133"/>
  <c r="I133"/>
  <c r="AV132"/>
  <c r="AS132"/>
  <c r="AR132"/>
  <c r="AQ132"/>
  <c r="AP132"/>
  <c r="AK132"/>
  <c r="AJ132"/>
  <c r="AI132"/>
  <c r="AH132"/>
  <c r="AD132"/>
  <c r="AC132"/>
  <c r="Y132"/>
  <c r="X132"/>
  <c r="W132"/>
  <c r="V132"/>
  <c r="P132"/>
  <c r="O132"/>
  <c r="N132"/>
  <c r="M132"/>
  <c r="K132"/>
  <c r="J132"/>
  <c r="I132"/>
  <c r="AV131"/>
  <c r="AS131"/>
  <c r="AR131"/>
  <c r="AQ131"/>
  <c r="AP131"/>
  <c r="AK131"/>
  <c r="AJ131"/>
  <c r="AI131"/>
  <c r="AH131"/>
  <c r="AD131"/>
  <c r="AC131"/>
  <c r="Y131"/>
  <c r="X131"/>
  <c r="W131"/>
  <c r="V131"/>
  <c r="P131"/>
  <c r="O131"/>
  <c r="N131"/>
  <c r="M131"/>
  <c r="K131"/>
  <c r="J131"/>
  <c r="I131"/>
  <c r="AV130"/>
  <c r="AS130"/>
  <c r="AR130"/>
  <c r="AQ130"/>
  <c r="AP130"/>
  <c r="AK130"/>
  <c r="AJ130"/>
  <c r="AI130"/>
  <c r="AH130"/>
  <c r="AD130"/>
  <c r="AC130"/>
  <c r="Y130"/>
  <c r="X130"/>
  <c r="W130"/>
  <c r="V130"/>
  <c r="P130"/>
  <c r="O130"/>
  <c r="N130"/>
  <c r="M130"/>
  <c r="K130"/>
  <c r="J130"/>
  <c r="I130"/>
  <c r="AV129"/>
  <c r="AS129"/>
  <c r="AR129"/>
  <c r="AQ129"/>
  <c r="AP129"/>
  <c r="AK129"/>
  <c r="AJ129"/>
  <c r="AI129"/>
  <c r="AH129"/>
  <c r="AD129"/>
  <c r="AC129"/>
  <c r="Y129"/>
  <c r="X129"/>
  <c r="W129"/>
  <c r="V129"/>
  <c r="P129"/>
  <c r="O129"/>
  <c r="N129"/>
  <c r="M129"/>
  <c r="K129"/>
  <c r="J129"/>
  <c r="I129"/>
  <c r="AV128"/>
  <c r="AS128"/>
  <c r="AR128"/>
  <c r="AQ128"/>
  <c r="AP128"/>
  <c r="AK128"/>
  <c r="AJ128"/>
  <c r="AI128"/>
  <c r="AH128"/>
  <c r="AD128"/>
  <c r="AC128"/>
  <c r="Y128"/>
  <c r="X128"/>
  <c r="W128"/>
  <c r="V128"/>
  <c r="P128"/>
  <c r="O128"/>
  <c r="N128"/>
  <c r="M128"/>
  <c r="K128"/>
  <c r="J128"/>
  <c r="I128"/>
  <c r="AV127"/>
  <c r="AS127"/>
  <c r="AR127"/>
  <c r="AQ127"/>
  <c r="AP127"/>
  <c r="AK127"/>
  <c r="AJ127"/>
  <c r="AI127"/>
  <c r="AH127"/>
  <c r="AD127"/>
  <c r="AC127"/>
  <c r="Y127"/>
  <c r="X127"/>
  <c r="W127"/>
  <c r="V127"/>
  <c r="P127"/>
  <c r="O127"/>
  <c r="N127"/>
  <c r="M127"/>
  <c r="K127"/>
  <c r="J127"/>
  <c r="I127"/>
  <c r="AV126"/>
  <c r="AU126"/>
  <c r="AS126"/>
  <c r="AR126"/>
  <c r="AQ126"/>
  <c r="AP126"/>
  <c r="AK126"/>
  <c r="AJ126"/>
  <c r="AI126"/>
  <c r="AH126"/>
  <c r="AD126"/>
  <c r="AC126"/>
  <c r="AB126"/>
  <c r="AA126"/>
  <c r="Y126"/>
  <c r="X126"/>
  <c r="W126"/>
  <c r="V126"/>
  <c r="P126"/>
  <c r="O126"/>
  <c r="N126"/>
  <c r="M126"/>
  <c r="K126"/>
  <c r="J126"/>
  <c r="I126"/>
  <c r="AV125"/>
  <c r="AS125"/>
  <c r="AR125"/>
  <c r="AQ125"/>
  <c r="AP125"/>
  <c r="AK125"/>
  <c r="AJ125"/>
  <c r="AI125"/>
  <c r="AH125"/>
  <c r="AD125"/>
  <c r="AC125"/>
  <c r="Y125"/>
  <c r="X125"/>
  <c r="W125"/>
  <c r="V125"/>
  <c r="P125"/>
  <c r="O125"/>
  <c r="N125"/>
  <c r="M125"/>
  <c r="K125"/>
  <c r="J125"/>
  <c r="I125"/>
  <c r="AV124"/>
  <c r="AS124"/>
  <c r="AR124"/>
  <c r="AQ124"/>
  <c r="AP124"/>
  <c r="AK124"/>
  <c r="AJ124"/>
  <c r="AI124"/>
  <c r="AH124"/>
  <c r="AD124"/>
  <c r="AC124"/>
  <c r="Y124"/>
  <c r="X124"/>
  <c r="W124"/>
  <c r="V124"/>
  <c r="R124"/>
  <c r="P124"/>
  <c r="O124"/>
  <c r="N124"/>
  <c r="M124"/>
  <c r="K124"/>
  <c r="J124"/>
  <c r="I124"/>
  <c r="AV123"/>
  <c r="AS123"/>
  <c r="AR123"/>
  <c r="AQ123"/>
  <c r="AP123"/>
  <c r="AK123"/>
  <c r="AJ123"/>
  <c r="AI123"/>
  <c r="AH123"/>
  <c r="AD123"/>
  <c r="AC123"/>
  <c r="Y123"/>
  <c r="X123"/>
  <c r="W123"/>
  <c r="V123"/>
  <c r="P123"/>
  <c r="O123"/>
  <c r="N123"/>
  <c r="M123"/>
  <c r="K123"/>
  <c r="J123"/>
  <c r="I123"/>
  <c r="AV122"/>
  <c r="AS122"/>
  <c r="AR122"/>
  <c r="AQ122"/>
  <c r="AP122"/>
  <c r="AK122"/>
  <c r="AJ122"/>
  <c r="AI122"/>
  <c r="AH122"/>
  <c r="AD122"/>
  <c r="AC122"/>
  <c r="Y122"/>
  <c r="X122"/>
  <c r="W122"/>
  <c r="V122"/>
  <c r="P122"/>
  <c r="O122"/>
  <c r="N122"/>
  <c r="M122"/>
  <c r="K122"/>
  <c r="J122"/>
  <c r="I122"/>
  <c r="AV121"/>
  <c r="AS121"/>
  <c r="AR121"/>
  <c r="AQ121"/>
  <c r="AP121"/>
  <c r="AK121"/>
  <c r="AJ121"/>
  <c r="AI121"/>
  <c r="AH121"/>
  <c r="AD121"/>
  <c r="AC121"/>
  <c r="Y121"/>
  <c r="X121"/>
  <c r="W121"/>
  <c r="V121"/>
  <c r="P121"/>
  <c r="O121"/>
  <c r="N121"/>
  <c r="M121"/>
  <c r="K121"/>
  <c r="J121"/>
  <c r="I121"/>
  <c r="AV120"/>
  <c r="AS120"/>
  <c r="AR120"/>
  <c r="AQ120"/>
  <c r="AP120"/>
  <c r="AK120"/>
  <c r="AJ120"/>
  <c r="AI120"/>
  <c r="AH120"/>
  <c r="AD120"/>
  <c r="AC120"/>
  <c r="Y120"/>
  <c r="X120"/>
  <c r="W120"/>
  <c r="V120"/>
  <c r="P120"/>
  <c r="O120"/>
  <c r="N120"/>
  <c r="M120"/>
  <c r="K120"/>
  <c r="J120"/>
  <c r="I120"/>
  <c r="AV119"/>
  <c r="AS119"/>
  <c r="AR119"/>
  <c r="AQ119"/>
  <c r="AP119"/>
  <c r="AK119"/>
  <c r="AJ119"/>
  <c r="AI119"/>
  <c r="AH119"/>
  <c r="AD119"/>
  <c r="AC119"/>
  <c r="Y119"/>
  <c r="X119"/>
  <c r="W119"/>
  <c r="V119"/>
  <c r="P119"/>
  <c r="O119"/>
  <c r="N119"/>
  <c r="M119"/>
  <c r="K119"/>
  <c r="J119"/>
  <c r="I119"/>
  <c r="AV118"/>
  <c r="AS118"/>
  <c r="AR118"/>
  <c r="AQ118"/>
  <c r="AP118"/>
  <c r="AK118"/>
  <c r="AJ118"/>
  <c r="AI118"/>
  <c r="AH118"/>
  <c r="AD118"/>
  <c r="AC118"/>
  <c r="Y118"/>
  <c r="X118"/>
  <c r="W118"/>
  <c r="V118"/>
  <c r="R118"/>
  <c r="P118"/>
  <c r="O118"/>
  <c r="N118"/>
  <c r="M118"/>
  <c r="K118"/>
  <c r="J118"/>
  <c r="I118"/>
  <c r="AV117"/>
  <c r="AS117"/>
  <c r="AR117"/>
  <c r="AQ117"/>
  <c r="AP117"/>
  <c r="AK117"/>
  <c r="AJ117"/>
  <c r="AI117"/>
  <c r="AH117"/>
  <c r="AD117"/>
  <c r="AC117"/>
  <c r="Y117"/>
  <c r="X117"/>
  <c r="W117"/>
  <c r="V117"/>
  <c r="P117"/>
  <c r="O117"/>
  <c r="N117"/>
  <c r="M117"/>
  <c r="K117"/>
  <c r="J117"/>
  <c r="I117"/>
  <c r="AV116"/>
  <c r="AS116"/>
  <c r="AR116"/>
  <c r="AQ116"/>
  <c r="AP116"/>
  <c r="AK116"/>
  <c r="AJ116"/>
  <c r="AI116"/>
  <c r="AH116"/>
  <c r="AD116"/>
  <c r="AC116"/>
  <c r="Y116"/>
  <c r="X116"/>
  <c r="W116"/>
  <c r="V116"/>
  <c r="P116"/>
  <c r="O116"/>
  <c r="N116"/>
  <c r="M116"/>
  <c r="K116"/>
  <c r="J116"/>
  <c r="I116"/>
  <c r="AV115"/>
  <c r="AS115"/>
  <c r="AR115"/>
  <c r="AQ115"/>
  <c r="AP115"/>
  <c r="AK115"/>
  <c r="AJ115"/>
  <c r="AI115"/>
  <c r="AH115"/>
  <c r="AD115"/>
  <c r="AC115"/>
  <c r="Y115"/>
  <c r="X115"/>
  <c r="W115"/>
  <c r="V115"/>
  <c r="P115"/>
  <c r="O115"/>
  <c r="N115"/>
  <c r="M115"/>
  <c r="K115"/>
  <c r="J115"/>
  <c r="I115"/>
  <c r="AV114"/>
  <c r="AS114"/>
  <c r="AR114"/>
  <c r="AQ114"/>
  <c r="AP114"/>
  <c r="AK114"/>
  <c r="AJ114"/>
  <c r="AI114"/>
  <c r="AH114"/>
  <c r="AD114"/>
  <c r="AC114"/>
  <c r="Y114"/>
  <c r="X114"/>
  <c r="W114"/>
  <c r="V114"/>
  <c r="P114"/>
  <c r="O114"/>
  <c r="N114"/>
  <c r="M114"/>
  <c r="K114"/>
  <c r="J114"/>
  <c r="I114"/>
  <c r="AV113"/>
  <c r="AS113"/>
  <c r="AR113"/>
  <c r="AQ113"/>
  <c r="AP113"/>
  <c r="AK113"/>
  <c r="AJ113"/>
  <c r="AI113"/>
  <c r="AH113"/>
  <c r="AD113"/>
  <c r="AC113"/>
  <c r="Y113"/>
  <c r="X113"/>
  <c r="W113"/>
  <c r="V113"/>
  <c r="P113"/>
  <c r="O113"/>
  <c r="N113"/>
  <c r="M113"/>
  <c r="K113"/>
  <c r="J113"/>
  <c r="I113"/>
  <c r="AV112"/>
  <c r="AS112"/>
  <c r="AR112"/>
  <c r="AQ112"/>
  <c r="AP112"/>
  <c r="AK112"/>
  <c r="AJ112"/>
  <c r="AI112"/>
  <c r="AH112"/>
  <c r="AD112"/>
  <c r="AC112"/>
  <c r="Y112"/>
  <c r="X112"/>
  <c r="W112"/>
  <c r="V112"/>
  <c r="P112"/>
  <c r="O112"/>
  <c r="N112"/>
  <c r="M112"/>
  <c r="K112"/>
  <c r="J112"/>
  <c r="I112"/>
  <c r="AV111"/>
  <c r="AS111"/>
  <c r="AR111"/>
  <c r="AQ111"/>
  <c r="AP111"/>
  <c r="AK111"/>
  <c r="AJ111"/>
  <c r="AI111"/>
  <c r="AH111"/>
  <c r="AD111"/>
  <c r="AC111"/>
  <c r="Y111"/>
  <c r="X111"/>
  <c r="W111"/>
  <c r="V111"/>
  <c r="P111"/>
  <c r="O111"/>
  <c r="N111"/>
  <c r="M111"/>
  <c r="K111"/>
  <c r="J111"/>
  <c r="I111"/>
  <c r="AV110"/>
  <c r="AU110"/>
  <c r="AS110"/>
  <c r="AR110"/>
  <c r="AQ110"/>
  <c r="AP110"/>
  <c r="AK110"/>
  <c r="AJ110"/>
  <c r="AI110"/>
  <c r="AH110"/>
  <c r="AD110"/>
  <c r="AC110"/>
  <c r="AB110"/>
  <c r="AA110"/>
  <c r="Y110"/>
  <c r="X110"/>
  <c r="W110"/>
  <c r="V110"/>
  <c r="P110"/>
  <c r="O110"/>
  <c r="N110"/>
  <c r="M110"/>
  <c r="K110"/>
  <c r="J110"/>
  <c r="I110"/>
  <c r="AV109"/>
  <c r="AS109"/>
  <c r="AR109"/>
  <c r="AQ109"/>
  <c r="AP109"/>
  <c r="AK109"/>
  <c r="AJ109"/>
  <c r="AI109"/>
  <c r="AH109"/>
  <c r="AD109"/>
  <c r="AC109"/>
  <c r="Y109"/>
  <c r="X109"/>
  <c r="W109"/>
  <c r="V109"/>
  <c r="P109"/>
  <c r="O109"/>
  <c r="N109"/>
  <c r="M109"/>
  <c r="K109"/>
  <c r="J109"/>
  <c r="I109"/>
  <c r="AV108"/>
  <c r="AS108"/>
  <c r="AR108"/>
  <c r="AQ108"/>
  <c r="AP108"/>
  <c r="AK108"/>
  <c r="AJ108"/>
  <c r="AI108"/>
  <c r="AH108"/>
  <c r="AD108"/>
  <c r="AC108"/>
  <c r="Y108"/>
  <c r="X108"/>
  <c r="W108"/>
  <c r="V108"/>
  <c r="R108"/>
  <c r="P108"/>
  <c r="O108"/>
  <c r="N108"/>
  <c r="M108"/>
  <c r="K108"/>
  <c r="J108"/>
  <c r="I108"/>
  <c r="AV107"/>
  <c r="AS107"/>
  <c r="AR107"/>
  <c r="AQ107"/>
  <c r="AP107"/>
  <c r="AK107"/>
  <c r="AJ107"/>
  <c r="AI107"/>
  <c r="AH107"/>
  <c r="AD107"/>
  <c r="AC107"/>
  <c r="Y107"/>
  <c r="X107"/>
  <c r="W107"/>
  <c r="V107"/>
  <c r="R107"/>
  <c r="P107"/>
  <c r="O107"/>
  <c r="N107"/>
  <c r="M107"/>
  <c r="K107"/>
  <c r="J107"/>
  <c r="I107"/>
  <c r="AV106"/>
  <c r="AU106"/>
  <c r="AS106"/>
  <c r="AR106"/>
  <c r="AQ106"/>
  <c r="AP106"/>
  <c r="AK106"/>
  <c r="AJ106"/>
  <c r="AI106"/>
  <c r="AH106"/>
  <c r="AD106"/>
  <c r="AC106"/>
  <c r="AB106"/>
  <c r="AA106"/>
  <c r="Y106"/>
  <c r="X106"/>
  <c r="W106"/>
  <c r="V106"/>
  <c r="P106"/>
  <c r="O106"/>
  <c r="N106"/>
  <c r="M106"/>
  <c r="K106"/>
  <c r="J106"/>
  <c r="I106"/>
  <c r="AV105"/>
  <c r="AS105"/>
  <c r="AR105"/>
  <c r="AQ105"/>
  <c r="AP105"/>
  <c r="AK105"/>
  <c r="AJ105"/>
  <c r="AI105"/>
  <c r="AH105"/>
  <c r="AD105"/>
  <c r="AC105"/>
  <c r="Y105"/>
  <c r="X105"/>
  <c r="W105"/>
  <c r="V105"/>
  <c r="P105"/>
  <c r="O105"/>
  <c r="N105"/>
  <c r="M105"/>
  <c r="K105"/>
  <c r="J105"/>
  <c r="I105"/>
  <c r="AV104"/>
  <c r="AS104"/>
  <c r="AR104"/>
  <c r="AQ104"/>
  <c r="AP104"/>
  <c r="AK104"/>
  <c r="AJ104"/>
  <c r="AI104"/>
  <c r="AH104"/>
  <c r="AD104"/>
  <c r="AC104"/>
  <c r="Y104"/>
  <c r="X104"/>
  <c r="W104"/>
  <c r="V104"/>
  <c r="P104"/>
  <c r="O104"/>
  <c r="N104"/>
  <c r="M104"/>
  <c r="K104"/>
  <c r="J104"/>
  <c r="I104"/>
  <c r="AV103"/>
  <c r="AS103"/>
  <c r="AR103"/>
  <c r="AQ103"/>
  <c r="AP103"/>
  <c r="AK103"/>
  <c r="AJ103"/>
  <c r="AI103"/>
  <c r="AH103"/>
  <c r="AD103"/>
  <c r="AC103"/>
  <c r="Y103"/>
  <c r="X103"/>
  <c r="W103"/>
  <c r="V103"/>
  <c r="P103"/>
  <c r="O103"/>
  <c r="N103"/>
  <c r="M103"/>
  <c r="K103"/>
  <c r="J103"/>
  <c r="I103"/>
  <c r="AV102"/>
  <c r="AS102"/>
  <c r="AR102"/>
  <c r="AQ102"/>
  <c r="AP102"/>
  <c r="AK102"/>
  <c r="AJ102"/>
  <c r="AI102"/>
  <c r="AH102"/>
  <c r="AD102"/>
  <c r="AC102"/>
  <c r="Y102"/>
  <c r="X102"/>
  <c r="W102"/>
  <c r="V102"/>
  <c r="P102"/>
  <c r="O102"/>
  <c r="N102"/>
  <c r="M102"/>
  <c r="K102"/>
  <c r="J102"/>
  <c r="I102"/>
  <c r="AV101"/>
  <c r="AS101"/>
  <c r="AR101"/>
  <c r="AQ101"/>
  <c r="AP101"/>
  <c r="AK101"/>
  <c r="AJ101"/>
  <c r="AI101"/>
  <c r="AH101"/>
  <c r="AD101"/>
  <c r="AC101"/>
  <c r="Y101"/>
  <c r="X101"/>
  <c r="W101"/>
  <c r="V101"/>
  <c r="R101"/>
  <c r="P101"/>
  <c r="O101"/>
  <c r="N101"/>
  <c r="M101"/>
  <c r="K101"/>
  <c r="J101"/>
  <c r="I101"/>
  <c r="AV100"/>
  <c r="AS100"/>
  <c r="AR100"/>
  <c r="AQ100"/>
  <c r="AP100"/>
  <c r="AK100"/>
  <c r="AJ100"/>
  <c r="AI100"/>
  <c r="AH100"/>
  <c r="AD100"/>
  <c r="AC100"/>
  <c r="Y100"/>
  <c r="X100"/>
  <c r="W100"/>
  <c r="V100"/>
  <c r="P100"/>
  <c r="O100"/>
  <c r="N100"/>
  <c r="M100"/>
  <c r="K100"/>
  <c r="J100"/>
  <c r="I100"/>
  <c r="AV99"/>
  <c r="AS99"/>
  <c r="AR99"/>
  <c r="AQ99"/>
  <c r="AP99"/>
  <c r="AK99"/>
  <c r="AJ99"/>
  <c r="AI99"/>
  <c r="AH99"/>
  <c r="AD99"/>
  <c r="AC99"/>
  <c r="Y99"/>
  <c r="X99"/>
  <c r="W99"/>
  <c r="V99"/>
  <c r="P99"/>
  <c r="O99"/>
  <c r="N99"/>
  <c r="M99"/>
  <c r="K99"/>
  <c r="J99"/>
  <c r="I99"/>
  <c r="AV98"/>
  <c r="AS98"/>
  <c r="AR98"/>
  <c r="AQ98"/>
  <c r="AP98"/>
  <c r="AK98"/>
  <c r="AJ98"/>
  <c r="AI98"/>
  <c r="AH98"/>
  <c r="AD98"/>
  <c r="AC98"/>
  <c r="Y98"/>
  <c r="X98"/>
  <c r="W98"/>
  <c r="V98"/>
  <c r="P98"/>
  <c r="O98"/>
  <c r="N98"/>
  <c r="M98"/>
  <c r="K98"/>
  <c r="J98"/>
  <c r="I98"/>
  <c r="AV97"/>
  <c r="AS97"/>
  <c r="AR97"/>
  <c r="AQ97"/>
  <c r="AP97"/>
  <c r="AK97"/>
  <c r="AJ97"/>
  <c r="AI97"/>
  <c r="AH97"/>
  <c r="AD97"/>
  <c r="AC97"/>
  <c r="Y97"/>
  <c r="X97"/>
  <c r="W97"/>
  <c r="V97"/>
  <c r="P97"/>
  <c r="O97"/>
  <c r="N97"/>
  <c r="M97"/>
  <c r="K97"/>
  <c r="J97"/>
  <c r="I97"/>
  <c r="AV96"/>
  <c r="AS96"/>
  <c r="AR96"/>
  <c r="AQ96"/>
  <c r="AP96"/>
  <c r="AK96"/>
  <c r="AJ96"/>
  <c r="AI96"/>
  <c r="AH96"/>
  <c r="AD96"/>
  <c r="AC96"/>
  <c r="Y96"/>
  <c r="X96"/>
  <c r="W96"/>
  <c r="V96"/>
  <c r="P96"/>
  <c r="O96"/>
  <c r="N96"/>
  <c r="M96"/>
  <c r="K96"/>
  <c r="J96"/>
  <c r="I96"/>
  <c r="AV95"/>
  <c r="AS95"/>
  <c r="AR95"/>
  <c r="AQ95"/>
  <c r="AP95"/>
  <c r="AK95"/>
  <c r="AJ95"/>
  <c r="AI95"/>
  <c r="AH95"/>
  <c r="AD95"/>
  <c r="AC95"/>
  <c r="Y95"/>
  <c r="X95"/>
  <c r="W95"/>
  <c r="V95"/>
  <c r="P95"/>
  <c r="O95"/>
  <c r="N95"/>
  <c r="M95"/>
  <c r="K95"/>
  <c r="J95"/>
  <c r="I95"/>
  <c r="AV94"/>
  <c r="AS94"/>
  <c r="AR94"/>
  <c r="AQ94"/>
  <c r="AP94"/>
  <c r="AK94"/>
  <c r="AJ94"/>
  <c r="AI94"/>
  <c r="AH94"/>
  <c r="AD94"/>
  <c r="AC94"/>
  <c r="Y94"/>
  <c r="X94"/>
  <c r="W94"/>
  <c r="V94"/>
  <c r="P94"/>
  <c r="O94"/>
  <c r="N94"/>
  <c r="M94"/>
  <c r="K94"/>
  <c r="J94"/>
  <c r="I94"/>
  <c r="AV93"/>
  <c r="AS93"/>
  <c r="AR93"/>
  <c r="AQ93"/>
  <c r="AP93"/>
  <c r="AK93"/>
  <c r="AJ93"/>
  <c r="AI93"/>
  <c r="AH93"/>
  <c r="AD93"/>
  <c r="AC93"/>
  <c r="Y93"/>
  <c r="X93"/>
  <c r="W93"/>
  <c r="V93"/>
  <c r="R93"/>
  <c r="P93"/>
  <c r="O93"/>
  <c r="N93"/>
  <c r="M93"/>
  <c r="K93"/>
  <c r="J93"/>
  <c r="I93"/>
  <c r="AV92"/>
  <c r="AS92"/>
  <c r="AR92"/>
  <c r="AQ92"/>
  <c r="AP92"/>
  <c r="AK92"/>
  <c r="AJ92"/>
  <c r="AI92"/>
  <c r="AH92"/>
  <c r="AD92"/>
  <c r="AC92"/>
  <c r="Y92"/>
  <c r="X92"/>
  <c r="W92"/>
  <c r="V92"/>
  <c r="P92"/>
  <c r="O92"/>
  <c r="N92"/>
  <c r="M92"/>
  <c r="K92"/>
  <c r="J92"/>
  <c r="I92"/>
  <c r="AV91"/>
  <c r="AS91"/>
  <c r="AR91"/>
  <c r="AQ91"/>
  <c r="AP91"/>
  <c r="AK91"/>
  <c r="AJ91"/>
  <c r="AI91"/>
  <c r="AH91"/>
  <c r="AD91"/>
  <c r="AC91"/>
  <c r="Y91"/>
  <c r="X91"/>
  <c r="W91"/>
  <c r="V91"/>
  <c r="P91"/>
  <c r="O91"/>
  <c r="N91"/>
  <c r="M91"/>
  <c r="K91"/>
  <c r="J91"/>
  <c r="I91"/>
  <c r="AV90"/>
  <c r="AS90"/>
  <c r="AR90"/>
  <c r="AQ90"/>
  <c r="AP90"/>
  <c r="AK90"/>
  <c r="AJ90"/>
  <c r="AI90"/>
  <c r="AH90"/>
  <c r="AD90"/>
  <c r="AC90"/>
  <c r="Y90"/>
  <c r="X90"/>
  <c r="W90"/>
  <c r="V90"/>
  <c r="P90"/>
  <c r="O90"/>
  <c r="N90"/>
  <c r="M90"/>
  <c r="K90"/>
  <c r="J90"/>
  <c r="I90"/>
  <c r="AV89"/>
  <c r="AS89"/>
  <c r="AR89"/>
  <c r="AQ89"/>
  <c r="AP89"/>
  <c r="AK89"/>
  <c r="AJ89"/>
  <c r="AI89"/>
  <c r="AH89"/>
  <c r="AD89"/>
  <c r="AC89"/>
  <c r="Y89"/>
  <c r="X89"/>
  <c r="W89"/>
  <c r="V89"/>
  <c r="P89"/>
  <c r="O89"/>
  <c r="N89"/>
  <c r="M89"/>
  <c r="K89"/>
  <c r="J89"/>
  <c r="I89"/>
  <c r="AV88"/>
  <c r="AU88"/>
  <c r="AS88"/>
  <c r="AR88"/>
  <c r="AQ88"/>
  <c r="AP88"/>
  <c r="AK88"/>
  <c r="AJ88"/>
  <c r="AI88"/>
  <c r="AH88"/>
  <c r="AD88"/>
  <c r="AC88"/>
  <c r="AB88"/>
  <c r="AA88"/>
  <c r="Y88"/>
  <c r="X88"/>
  <c r="W88"/>
  <c r="V88"/>
  <c r="P88"/>
  <c r="O88"/>
  <c r="N88"/>
  <c r="M88"/>
  <c r="K88"/>
  <c r="J88"/>
  <c r="I88"/>
  <c r="AV87"/>
  <c r="AS87"/>
  <c r="AR87"/>
  <c r="AQ87"/>
  <c r="AP87"/>
  <c r="AK87"/>
  <c r="AJ87"/>
  <c r="AI87"/>
  <c r="AH87"/>
  <c r="AD87"/>
  <c r="AC87"/>
  <c r="Y87"/>
  <c r="X87"/>
  <c r="W87"/>
  <c r="V87"/>
  <c r="P87"/>
  <c r="O87"/>
  <c r="N87"/>
  <c r="M87"/>
  <c r="K87"/>
  <c r="J87"/>
  <c r="I87"/>
  <c r="AV86"/>
  <c r="AS86"/>
  <c r="AR86"/>
  <c r="AQ86"/>
  <c r="AP86"/>
  <c r="AK86"/>
  <c r="AJ86"/>
  <c r="AI86"/>
  <c r="AH86"/>
  <c r="AD86"/>
  <c r="AC86"/>
  <c r="Y86"/>
  <c r="X86"/>
  <c r="W86"/>
  <c r="V86"/>
  <c r="P86"/>
  <c r="O86"/>
  <c r="N86"/>
  <c r="M86"/>
  <c r="K86"/>
  <c r="J86"/>
  <c r="I86"/>
  <c r="AV85"/>
  <c r="AS85"/>
  <c r="AR85"/>
  <c r="AQ85"/>
  <c r="AP85"/>
  <c r="AK85"/>
  <c r="AJ85"/>
  <c r="AI85"/>
  <c r="AH85"/>
  <c r="AD85"/>
  <c r="AC85"/>
  <c r="Y85"/>
  <c r="X85"/>
  <c r="W85"/>
  <c r="V85"/>
  <c r="P85"/>
  <c r="O85"/>
  <c r="N85"/>
  <c r="M85"/>
  <c r="K85"/>
  <c r="J85"/>
  <c r="I85"/>
  <c r="AV84"/>
  <c r="AS84"/>
  <c r="AR84"/>
  <c r="AQ84"/>
  <c r="AP84"/>
  <c r="AK84"/>
  <c r="AJ84"/>
  <c r="AI84"/>
  <c r="AH84"/>
  <c r="AD84"/>
  <c r="AC84"/>
  <c r="Y84"/>
  <c r="X84"/>
  <c r="W84"/>
  <c r="V84"/>
  <c r="P84"/>
  <c r="O84"/>
  <c r="N84"/>
  <c r="M84"/>
  <c r="K84"/>
  <c r="J84"/>
  <c r="I84"/>
  <c r="AV83"/>
  <c r="AS83"/>
  <c r="AR83"/>
  <c r="AQ83"/>
  <c r="AP83"/>
  <c r="AK83"/>
  <c r="AJ83"/>
  <c r="AI83"/>
  <c r="AH83"/>
  <c r="AD83"/>
  <c r="AC83"/>
  <c r="Y83"/>
  <c r="X83"/>
  <c r="W83"/>
  <c r="V83"/>
  <c r="P83"/>
  <c r="O83"/>
  <c r="N83"/>
  <c r="M83"/>
  <c r="K83"/>
  <c r="J83"/>
  <c r="I83"/>
  <c r="AV82"/>
  <c r="AS82"/>
  <c r="AR82"/>
  <c r="AQ82"/>
  <c r="AP82"/>
  <c r="AK82"/>
  <c r="AJ82"/>
  <c r="AI82"/>
  <c r="AH82"/>
  <c r="AD82"/>
  <c r="AC82"/>
  <c r="Y82"/>
  <c r="X82"/>
  <c r="W82"/>
  <c r="V82"/>
  <c r="P82"/>
  <c r="O82"/>
  <c r="N82"/>
  <c r="M82"/>
  <c r="K82"/>
  <c r="J82"/>
  <c r="I82"/>
  <c r="AV81"/>
  <c r="AS81"/>
  <c r="AR81"/>
  <c r="AQ81"/>
  <c r="AP81"/>
  <c r="AK81"/>
  <c r="AJ81"/>
  <c r="AI81"/>
  <c r="AH81"/>
  <c r="AD81"/>
  <c r="AC81"/>
  <c r="Y81"/>
  <c r="X81"/>
  <c r="W81"/>
  <c r="V81"/>
  <c r="P81"/>
  <c r="O81"/>
  <c r="N81"/>
  <c r="M81"/>
  <c r="K81"/>
  <c r="J81"/>
  <c r="I81"/>
  <c r="AV80"/>
  <c r="AU80"/>
  <c r="AS80"/>
  <c r="AR80"/>
  <c r="AQ80"/>
  <c r="AP80"/>
  <c r="AK80"/>
  <c r="AJ80"/>
  <c r="AI80"/>
  <c r="AH80"/>
  <c r="AD80"/>
  <c r="AC80"/>
  <c r="AB80"/>
  <c r="AA80"/>
  <c r="Y80"/>
  <c r="X80"/>
  <c r="W80"/>
  <c r="V80"/>
  <c r="P80"/>
  <c r="O80"/>
  <c r="N80"/>
  <c r="M80"/>
  <c r="K80"/>
  <c r="J80"/>
  <c r="I80"/>
  <c r="AV79"/>
  <c r="AS79"/>
  <c r="AR79"/>
  <c r="AQ79"/>
  <c r="AP79"/>
  <c r="AK79"/>
  <c r="AJ79"/>
  <c r="AI79"/>
  <c r="AH79"/>
  <c r="AD79"/>
  <c r="AC79"/>
  <c r="Y79"/>
  <c r="X79"/>
  <c r="W79"/>
  <c r="V79"/>
  <c r="P79"/>
  <c r="O79"/>
  <c r="N79"/>
  <c r="M79"/>
  <c r="K79"/>
  <c r="J79"/>
  <c r="I79"/>
  <c r="AV78"/>
  <c r="AS78"/>
  <c r="AR78"/>
  <c r="AQ78"/>
  <c r="AP78"/>
  <c r="AK78"/>
  <c r="AJ78"/>
  <c r="AI78"/>
  <c r="AH78"/>
  <c r="AD78"/>
  <c r="AC78"/>
  <c r="Y78"/>
  <c r="X78"/>
  <c r="W78"/>
  <c r="V78"/>
  <c r="P78"/>
  <c r="O78"/>
  <c r="N78"/>
  <c r="M78"/>
  <c r="K78"/>
  <c r="J78"/>
  <c r="I78"/>
  <c r="AV77"/>
  <c r="AS77"/>
  <c r="AR77"/>
  <c r="AQ77"/>
  <c r="AP77"/>
  <c r="AK77"/>
  <c r="AJ77"/>
  <c r="AI77"/>
  <c r="AH77"/>
  <c r="AD77"/>
  <c r="AC77"/>
  <c r="Y77"/>
  <c r="X77"/>
  <c r="W77"/>
  <c r="V77"/>
  <c r="P77"/>
  <c r="O77"/>
  <c r="N77"/>
  <c r="M77"/>
  <c r="K77"/>
  <c r="J77"/>
  <c r="I77"/>
  <c r="AV76"/>
  <c r="AS76"/>
  <c r="AR76"/>
  <c r="AQ76"/>
  <c r="AP76"/>
  <c r="AK76"/>
  <c r="AJ76"/>
  <c r="AI76"/>
  <c r="AH76"/>
  <c r="AD76"/>
  <c r="AC76"/>
  <c r="Y76"/>
  <c r="X76"/>
  <c r="W76"/>
  <c r="V76"/>
  <c r="R76"/>
  <c r="P76"/>
  <c r="O76"/>
  <c r="N76"/>
  <c r="M76"/>
  <c r="K76"/>
  <c r="J76"/>
  <c r="I76"/>
  <c r="AV75"/>
  <c r="AU75"/>
  <c r="AS75"/>
  <c r="AR75"/>
  <c r="AQ75"/>
  <c r="AP75"/>
  <c r="AK75"/>
  <c r="AJ75"/>
  <c r="AI75"/>
  <c r="AH75"/>
  <c r="AD75"/>
  <c r="AC75"/>
  <c r="AB75"/>
  <c r="AA75"/>
  <c r="Y75"/>
  <c r="X75"/>
  <c r="W75"/>
  <c r="V75"/>
  <c r="P75"/>
  <c r="O75"/>
  <c r="N75"/>
  <c r="M75"/>
  <c r="K75"/>
  <c r="J75"/>
  <c r="I75"/>
  <c r="AV74"/>
  <c r="AS74"/>
  <c r="AR74"/>
  <c r="AQ74"/>
  <c r="AP74"/>
  <c r="AK74"/>
  <c r="AJ74"/>
  <c r="AI74"/>
  <c r="AH74"/>
  <c r="AD74"/>
  <c r="AC74"/>
  <c r="Y74"/>
  <c r="X74"/>
  <c r="W74"/>
  <c r="V74"/>
  <c r="R74"/>
  <c r="P74"/>
  <c r="O74"/>
  <c r="N74"/>
  <c r="M74"/>
  <c r="K74"/>
  <c r="J74"/>
  <c r="I74"/>
  <c r="AV73"/>
  <c r="AS73"/>
  <c r="AR73"/>
  <c r="AQ73"/>
  <c r="AP73"/>
  <c r="AK73"/>
  <c r="AJ73"/>
  <c r="AI73"/>
  <c r="AH73"/>
  <c r="AD73"/>
  <c r="AC73"/>
  <c r="Y73"/>
  <c r="X73"/>
  <c r="W73"/>
  <c r="V73"/>
  <c r="P73"/>
  <c r="O73"/>
  <c r="N73"/>
  <c r="M73"/>
  <c r="K73"/>
  <c r="J73"/>
  <c r="I73"/>
  <c r="AV72"/>
  <c r="AS72"/>
  <c r="AR72"/>
  <c r="AQ72"/>
  <c r="AP72"/>
  <c r="AK72"/>
  <c r="AJ72"/>
  <c r="AI72"/>
  <c r="AH72"/>
  <c r="AD72"/>
  <c r="AC72"/>
  <c r="Y72"/>
  <c r="X72"/>
  <c r="W72"/>
  <c r="V72"/>
  <c r="P72"/>
  <c r="O72"/>
  <c r="N72"/>
  <c r="M72"/>
  <c r="K72"/>
  <c r="J72"/>
  <c r="I72"/>
  <c r="AV71"/>
  <c r="AS71"/>
  <c r="AR71"/>
  <c r="AQ71"/>
  <c r="AP71"/>
  <c r="AK71"/>
  <c r="AJ71"/>
  <c r="AI71"/>
  <c r="AH71"/>
  <c r="AD71"/>
  <c r="AC71"/>
  <c r="Y71"/>
  <c r="X71"/>
  <c r="W71"/>
  <c r="V71"/>
  <c r="P71"/>
  <c r="O71"/>
  <c r="N71"/>
  <c r="M71"/>
  <c r="K71"/>
  <c r="J71"/>
  <c r="I71"/>
  <c r="AV70"/>
  <c r="AS70"/>
  <c r="AR70"/>
  <c r="AQ70"/>
  <c r="AP70"/>
  <c r="AK70"/>
  <c r="AJ70"/>
  <c r="AI70"/>
  <c r="AH70"/>
  <c r="AD70"/>
  <c r="AC70"/>
  <c r="Y70"/>
  <c r="X70"/>
  <c r="W70"/>
  <c r="V70"/>
  <c r="P70"/>
  <c r="O70"/>
  <c r="N70"/>
  <c r="M70"/>
  <c r="K70"/>
  <c r="J70"/>
  <c r="I70"/>
  <c r="AV69"/>
  <c r="AS69"/>
  <c r="AR69"/>
  <c r="AQ69"/>
  <c r="AP69"/>
  <c r="AK69"/>
  <c r="AJ69"/>
  <c r="AI69"/>
  <c r="AH69"/>
  <c r="AD69"/>
  <c r="AC69"/>
  <c r="Y69"/>
  <c r="X69"/>
  <c r="W69"/>
  <c r="V69"/>
  <c r="P69"/>
  <c r="O69"/>
  <c r="N69"/>
  <c r="M69"/>
  <c r="K69"/>
  <c r="J69"/>
  <c r="I69"/>
  <c r="AV68"/>
  <c r="AS68"/>
  <c r="AR68"/>
  <c r="AQ68"/>
  <c r="AP68"/>
  <c r="AK68"/>
  <c r="AJ68"/>
  <c r="AI68"/>
  <c r="AH68"/>
  <c r="AD68"/>
  <c r="AC68"/>
  <c r="Y68"/>
  <c r="X68"/>
  <c r="W68"/>
  <c r="V68"/>
  <c r="R68"/>
  <c r="P68"/>
  <c r="O68"/>
  <c r="N68"/>
  <c r="M68"/>
  <c r="K68"/>
  <c r="J68"/>
  <c r="I68"/>
  <c r="AV67"/>
  <c r="AS67"/>
  <c r="AR67"/>
  <c r="AQ67"/>
  <c r="AP67"/>
  <c r="AK67"/>
  <c r="AJ67"/>
  <c r="AI67"/>
  <c r="AH67"/>
  <c r="AD67"/>
  <c r="AC67"/>
  <c r="Y67"/>
  <c r="X67"/>
  <c r="W67"/>
  <c r="V67"/>
  <c r="R67"/>
  <c r="P67"/>
  <c r="O67"/>
  <c r="N67"/>
  <c r="M67"/>
  <c r="K67"/>
  <c r="J67"/>
  <c r="I67"/>
  <c r="AV66"/>
  <c r="AS66"/>
  <c r="AR66"/>
  <c r="AQ66"/>
  <c r="AP66"/>
  <c r="AK66"/>
  <c r="AJ66"/>
  <c r="AI66"/>
  <c r="AH66"/>
  <c r="AD66"/>
  <c r="AC66"/>
  <c r="Y66"/>
  <c r="X66"/>
  <c r="W66"/>
  <c r="V66"/>
  <c r="P66"/>
  <c r="O66"/>
  <c r="N66"/>
  <c r="M66"/>
  <c r="K66"/>
  <c r="J66"/>
  <c r="I66"/>
  <c r="AV65"/>
  <c r="AS65"/>
  <c r="AR65"/>
  <c r="AQ65"/>
  <c r="AP65"/>
  <c r="AK65"/>
  <c r="AJ65"/>
  <c r="AI65"/>
  <c r="AH65"/>
  <c r="AD65"/>
  <c r="AC65"/>
  <c r="Y65"/>
  <c r="X65"/>
  <c r="W65"/>
  <c r="V65"/>
  <c r="R65"/>
  <c r="P65"/>
  <c r="O65"/>
  <c r="N65"/>
  <c r="M65"/>
  <c r="K65"/>
  <c r="J65"/>
  <c r="I65"/>
  <c r="AV64"/>
  <c r="AS64"/>
  <c r="AR64"/>
  <c r="AQ64"/>
  <c r="AP64"/>
  <c r="AK64"/>
  <c r="AJ64"/>
  <c r="AI64"/>
  <c r="AH64"/>
  <c r="AD64"/>
  <c r="AC64"/>
  <c r="Y64"/>
  <c r="X64"/>
  <c r="W64"/>
  <c r="V64"/>
  <c r="P64"/>
  <c r="O64"/>
  <c r="N64"/>
  <c r="M64"/>
  <c r="K64"/>
  <c r="J64"/>
  <c r="I64"/>
  <c r="AV63"/>
  <c r="AS63"/>
  <c r="AR63"/>
  <c r="AQ63"/>
  <c r="AP63"/>
  <c r="AK63"/>
  <c r="AJ63"/>
  <c r="AI63"/>
  <c r="AH63"/>
  <c r="AD63"/>
  <c r="AC63"/>
  <c r="Y63"/>
  <c r="X63"/>
  <c r="W63"/>
  <c r="V63"/>
  <c r="P63"/>
  <c r="O63"/>
  <c r="N63"/>
  <c r="M63"/>
  <c r="K63"/>
  <c r="J63"/>
  <c r="I63"/>
  <c r="AV62"/>
  <c r="AS62"/>
  <c r="AR62"/>
  <c r="AQ62"/>
  <c r="AP62"/>
  <c r="AK62"/>
  <c r="AJ62"/>
  <c r="AI62"/>
  <c r="AH62"/>
  <c r="AD62"/>
  <c r="AC62"/>
  <c r="Y62"/>
  <c r="X62"/>
  <c r="W62"/>
  <c r="V62"/>
  <c r="R62"/>
  <c r="P62"/>
  <c r="O62"/>
  <c r="N62"/>
  <c r="M62"/>
  <c r="K62"/>
  <c r="J62"/>
  <c r="I62"/>
  <c r="AV61"/>
  <c r="AS61"/>
  <c r="AR61"/>
  <c r="AQ61"/>
  <c r="AP61"/>
  <c r="AK61"/>
  <c r="AJ61"/>
  <c r="AI61"/>
  <c r="AH61"/>
  <c r="AD61"/>
  <c r="AC61"/>
  <c r="Y61"/>
  <c r="X61"/>
  <c r="W61"/>
  <c r="V61"/>
  <c r="R61"/>
  <c r="P61"/>
  <c r="O61"/>
  <c r="N61"/>
  <c r="M61"/>
  <c r="K61"/>
  <c r="J61"/>
  <c r="I61"/>
  <c r="AV60"/>
  <c r="AS60"/>
  <c r="AR60"/>
  <c r="AQ60"/>
  <c r="AP60"/>
  <c r="AK60"/>
  <c r="AJ60"/>
  <c r="AI60"/>
  <c r="AH60"/>
  <c r="AD60"/>
  <c r="AC60"/>
  <c r="Y60"/>
  <c r="X60"/>
  <c r="W60"/>
  <c r="V60"/>
  <c r="P60"/>
  <c r="O60"/>
  <c r="N60"/>
  <c r="M60"/>
  <c r="K60"/>
  <c r="J60"/>
  <c r="I60"/>
  <c r="AV59"/>
  <c r="AS59"/>
  <c r="AR59"/>
  <c r="AQ59"/>
  <c r="AP59"/>
  <c r="AK59"/>
  <c r="AJ59"/>
  <c r="AI59"/>
  <c r="AH59"/>
  <c r="AD59"/>
  <c r="AC59"/>
  <c r="Y59"/>
  <c r="X59"/>
  <c r="W59"/>
  <c r="V59"/>
  <c r="P59"/>
  <c r="O59"/>
  <c r="N59"/>
  <c r="M59"/>
  <c r="K59"/>
  <c r="J59"/>
  <c r="I59"/>
  <c r="AV58"/>
  <c r="AS58"/>
  <c r="AR58"/>
  <c r="AQ58"/>
  <c r="AP58"/>
  <c r="AK58"/>
  <c r="AJ58"/>
  <c r="AI58"/>
  <c r="AH58"/>
  <c r="AD58"/>
  <c r="AC58"/>
  <c r="Y58"/>
  <c r="X58"/>
  <c r="W58"/>
  <c r="V58"/>
  <c r="P58"/>
  <c r="O58"/>
  <c r="N58"/>
  <c r="M58"/>
  <c r="K58"/>
  <c r="J58"/>
  <c r="I58"/>
  <c r="AV57"/>
  <c r="AS57"/>
  <c r="AR57"/>
  <c r="AQ57"/>
  <c r="AP57"/>
  <c r="AK57"/>
  <c r="AJ57"/>
  <c r="AI57"/>
  <c r="AH57"/>
  <c r="AD57"/>
  <c r="AC57"/>
  <c r="Y57"/>
  <c r="X57"/>
  <c r="W57"/>
  <c r="V57"/>
  <c r="P57"/>
  <c r="O57"/>
  <c r="N57"/>
  <c r="M57"/>
  <c r="K57"/>
  <c r="J57"/>
  <c r="I57"/>
  <c r="AV56"/>
  <c r="AS56"/>
  <c r="AR56"/>
  <c r="AQ56"/>
  <c r="AP56"/>
  <c r="AK56"/>
  <c r="AJ56"/>
  <c r="AI56"/>
  <c r="AH56"/>
  <c r="AD56"/>
  <c r="AC56"/>
  <c r="Y56"/>
  <c r="X56"/>
  <c r="W56"/>
  <c r="V56"/>
  <c r="P56"/>
  <c r="O56"/>
  <c r="N56"/>
  <c r="M56"/>
  <c r="K56"/>
  <c r="J56"/>
  <c r="I56"/>
  <c r="AV55"/>
  <c r="AS55"/>
  <c r="AR55"/>
  <c r="AQ55"/>
  <c r="AP55"/>
  <c r="AK55"/>
  <c r="AJ55"/>
  <c r="AI55"/>
  <c r="AH55"/>
  <c r="AD55"/>
  <c r="AC55"/>
  <c r="Y55"/>
  <c r="X55"/>
  <c r="W55"/>
  <c r="V55"/>
  <c r="P55"/>
  <c r="O55"/>
  <c r="N55"/>
  <c r="M55"/>
  <c r="K55"/>
  <c r="J55"/>
  <c r="I55"/>
  <c r="AV54"/>
  <c r="AS54"/>
  <c r="AR54"/>
  <c r="AQ54"/>
  <c r="AP54"/>
  <c r="AK54"/>
  <c r="AJ54"/>
  <c r="AI54"/>
  <c r="AH54"/>
  <c r="AD54"/>
  <c r="AC54"/>
  <c r="Y54"/>
  <c r="X54"/>
  <c r="W54"/>
  <c r="V54"/>
  <c r="P54"/>
  <c r="O54"/>
  <c r="N54"/>
  <c r="M54"/>
  <c r="K54"/>
  <c r="J54"/>
  <c r="I54"/>
  <c r="AV53"/>
  <c r="AS53"/>
  <c r="AR53"/>
  <c r="AQ53"/>
  <c r="AP53"/>
  <c r="AK53"/>
  <c r="AJ53"/>
  <c r="AI53"/>
  <c r="AH53"/>
  <c r="AD53"/>
  <c r="AC53"/>
  <c r="Y53"/>
  <c r="X53"/>
  <c r="W53"/>
  <c r="V53"/>
  <c r="P53"/>
  <c r="O53"/>
  <c r="N53"/>
  <c r="M53"/>
  <c r="K53"/>
  <c r="J53"/>
  <c r="I53"/>
  <c r="AV52"/>
  <c r="AS52"/>
  <c r="AR52"/>
  <c r="AQ52"/>
  <c r="AP52"/>
  <c r="AK52"/>
  <c r="AJ52"/>
  <c r="AI52"/>
  <c r="AH52"/>
  <c r="AD52"/>
  <c r="AC52"/>
  <c r="Y52"/>
  <c r="X52"/>
  <c r="W52"/>
  <c r="V52"/>
  <c r="P52"/>
  <c r="O52"/>
  <c r="N52"/>
  <c r="M52"/>
  <c r="K52"/>
  <c r="J52"/>
  <c r="I52"/>
  <c r="AV51"/>
  <c r="AS51"/>
  <c r="AR51"/>
  <c r="AQ51"/>
  <c r="AP51"/>
  <c r="AK51"/>
  <c r="AJ51"/>
  <c r="AI51"/>
  <c r="AH51"/>
  <c r="AD51"/>
  <c r="AC51"/>
  <c r="Y51"/>
  <c r="X51"/>
  <c r="W51"/>
  <c r="V51"/>
  <c r="P51"/>
  <c r="O51"/>
  <c r="N51"/>
  <c r="M51"/>
  <c r="K51"/>
  <c r="J51"/>
  <c r="I51"/>
  <c r="AV50"/>
  <c r="AS50"/>
  <c r="AR50"/>
  <c r="AQ50"/>
  <c r="AP50"/>
  <c r="AK50"/>
  <c r="AJ50"/>
  <c r="AI50"/>
  <c r="AH50"/>
  <c r="AD50"/>
  <c r="AC50"/>
  <c r="Y50"/>
  <c r="X50"/>
  <c r="W50"/>
  <c r="V50"/>
  <c r="P50"/>
  <c r="O50"/>
  <c r="N50"/>
  <c r="M50"/>
  <c r="K50"/>
  <c r="J50"/>
  <c r="I50"/>
  <c r="AV49"/>
  <c r="AS49"/>
  <c r="AR49"/>
  <c r="AQ49"/>
  <c r="AP49"/>
  <c r="AK49"/>
  <c r="AJ49"/>
  <c r="AI49"/>
  <c r="AH49"/>
  <c r="AD49"/>
  <c r="AC49"/>
  <c r="Y49"/>
  <c r="X49"/>
  <c r="W49"/>
  <c r="V49"/>
  <c r="P49"/>
  <c r="O49"/>
  <c r="N49"/>
  <c r="M49"/>
  <c r="K49"/>
  <c r="J49"/>
  <c r="I49"/>
  <c r="AV48"/>
  <c r="AS48"/>
  <c r="AR48"/>
  <c r="AQ48"/>
  <c r="AP48"/>
  <c r="AK48"/>
  <c r="AJ48"/>
  <c r="AI48"/>
  <c r="AH48"/>
  <c r="AD48"/>
  <c r="AC48"/>
  <c r="Y48"/>
  <c r="X48"/>
  <c r="W48"/>
  <c r="V48"/>
  <c r="P48"/>
  <c r="O48"/>
  <c r="N48"/>
  <c r="M48"/>
  <c r="K48"/>
  <c r="J48"/>
  <c r="I48"/>
  <c r="AV47"/>
  <c r="AS47"/>
  <c r="AR47"/>
  <c r="AQ47"/>
  <c r="AP47"/>
  <c r="AK47"/>
  <c r="AJ47"/>
  <c r="AI47"/>
  <c r="AH47"/>
  <c r="AD47"/>
  <c r="AC47"/>
  <c r="Y47"/>
  <c r="X47"/>
  <c r="W47"/>
  <c r="V47"/>
  <c r="P47"/>
  <c r="O47"/>
  <c r="N47"/>
  <c r="M47"/>
  <c r="K47"/>
  <c r="J47"/>
  <c r="I47"/>
  <c r="AV46"/>
  <c r="AS46"/>
  <c r="AR46"/>
  <c r="AQ46"/>
  <c r="AP46"/>
  <c r="AK46"/>
  <c r="AJ46"/>
  <c r="AI46"/>
  <c r="AH46"/>
  <c r="AD46"/>
  <c r="AC46"/>
  <c r="Y46"/>
  <c r="X46"/>
  <c r="W46"/>
  <c r="V46"/>
  <c r="P46"/>
  <c r="O46"/>
  <c r="N46"/>
  <c r="M46"/>
  <c r="K46"/>
  <c r="J46"/>
  <c r="I46"/>
  <c r="AV45"/>
  <c r="AS45"/>
  <c r="AR45"/>
  <c r="AQ45"/>
  <c r="AP45"/>
  <c r="AK45"/>
  <c r="AJ45"/>
  <c r="AI45"/>
  <c r="AH45"/>
  <c r="AD45"/>
  <c r="AC45"/>
  <c r="Y45"/>
  <c r="X45"/>
  <c r="W45"/>
  <c r="V45"/>
  <c r="P45"/>
  <c r="O45"/>
  <c r="N45"/>
  <c r="M45"/>
  <c r="K45"/>
  <c r="J45"/>
  <c r="I45"/>
  <c r="AV44"/>
  <c r="AS44"/>
  <c r="AR44"/>
  <c r="AQ44"/>
  <c r="AP44"/>
  <c r="AK44"/>
  <c r="AJ44"/>
  <c r="AI44"/>
  <c r="AH44"/>
  <c r="AD44"/>
  <c r="AC44"/>
  <c r="Y44"/>
  <c r="X44"/>
  <c r="W44"/>
  <c r="V44"/>
  <c r="P44"/>
  <c r="O44"/>
  <c r="N44"/>
  <c r="M44"/>
  <c r="K44"/>
  <c r="J44"/>
  <c r="I44"/>
  <c r="AV43"/>
  <c r="AS43"/>
  <c r="AR43"/>
  <c r="AQ43"/>
  <c r="AP43"/>
  <c r="AK43"/>
  <c r="AJ43"/>
  <c r="AI43"/>
  <c r="AH43"/>
  <c r="AD43"/>
  <c r="AC43"/>
  <c r="Y43"/>
  <c r="X43"/>
  <c r="W43"/>
  <c r="V43"/>
  <c r="P43"/>
  <c r="O43"/>
  <c r="N43"/>
  <c r="M43"/>
  <c r="K43"/>
  <c r="J43"/>
  <c r="I43"/>
  <c r="AV42"/>
  <c r="AS42"/>
  <c r="AR42"/>
  <c r="AQ42"/>
  <c r="AP42"/>
  <c r="AK42"/>
  <c r="AJ42"/>
  <c r="AI42"/>
  <c r="AH42"/>
  <c r="AD42"/>
  <c r="AC42"/>
  <c r="Y42"/>
  <c r="X42"/>
  <c r="W42"/>
  <c r="V42"/>
  <c r="P42"/>
  <c r="O42"/>
  <c r="N42"/>
  <c r="M42"/>
  <c r="K42"/>
  <c r="J42"/>
  <c r="I42"/>
  <c r="AV41"/>
  <c r="AS41"/>
  <c r="AR41"/>
  <c r="AQ41"/>
  <c r="AP41"/>
  <c r="AK41"/>
  <c r="AJ41"/>
  <c r="AI41"/>
  <c r="AH41"/>
  <c r="AD41"/>
  <c r="AC41"/>
  <c r="Y41"/>
  <c r="X41"/>
  <c r="W41"/>
  <c r="V41"/>
  <c r="P41"/>
  <c r="O41"/>
  <c r="N41"/>
  <c r="M41"/>
  <c r="K41"/>
  <c r="J41"/>
  <c r="I41"/>
  <c r="AV40"/>
  <c r="AS40"/>
  <c r="AR40"/>
  <c r="AQ40"/>
  <c r="AP40"/>
  <c r="AK40"/>
  <c r="AJ40"/>
  <c r="AI40"/>
  <c r="AH40"/>
  <c r="AD40"/>
  <c r="AC40"/>
  <c r="Y40"/>
  <c r="X40"/>
  <c r="W40"/>
  <c r="V40"/>
  <c r="P40"/>
  <c r="O40"/>
  <c r="N40"/>
  <c r="M40"/>
  <c r="K40"/>
  <c r="J40"/>
  <c r="I40"/>
  <c r="AV39"/>
  <c r="AS39"/>
  <c r="AR39"/>
  <c r="AQ39"/>
  <c r="AP39"/>
  <c r="AK39"/>
  <c r="AJ39"/>
  <c r="AI39"/>
  <c r="AH39"/>
  <c r="AD39"/>
  <c r="AC39"/>
  <c r="Y39"/>
  <c r="X39"/>
  <c r="W39"/>
  <c r="V39"/>
  <c r="P39"/>
  <c r="O39"/>
  <c r="N39"/>
  <c r="M39"/>
  <c r="K39"/>
  <c r="J39"/>
  <c r="I39"/>
  <c r="AV38"/>
  <c r="AS38"/>
  <c r="AR38"/>
  <c r="AQ38"/>
  <c r="AP38"/>
  <c r="AK38"/>
  <c r="AJ38"/>
  <c r="AI38"/>
  <c r="AH38"/>
  <c r="AD38"/>
  <c r="AC38"/>
  <c r="Y38"/>
  <c r="X38"/>
  <c r="W38"/>
  <c r="V38"/>
  <c r="P38"/>
  <c r="O38"/>
  <c r="N38"/>
  <c r="M38"/>
  <c r="K38"/>
  <c r="J38"/>
  <c r="I38"/>
  <c r="AV37"/>
  <c r="AS37"/>
  <c r="AR37"/>
  <c r="AQ37"/>
  <c r="AP37"/>
  <c r="AK37"/>
  <c r="AJ37"/>
  <c r="AI37"/>
  <c r="AH37"/>
  <c r="AD37"/>
  <c r="AC37"/>
  <c r="Y37"/>
  <c r="X37"/>
  <c r="W37"/>
  <c r="V37"/>
  <c r="P37"/>
  <c r="O37"/>
  <c r="N37"/>
  <c r="M37"/>
  <c r="I37"/>
  <c r="AV36"/>
  <c r="AS36"/>
  <c r="AR36"/>
  <c r="AQ36"/>
  <c r="AP36"/>
  <c r="AK36"/>
  <c r="AJ36"/>
  <c r="AI36"/>
  <c r="AH36"/>
  <c r="AD36"/>
  <c r="AC36"/>
  <c r="Y36"/>
  <c r="X36"/>
  <c r="W36"/>
  <c r="V36"/>
  <c r="P36"/>
  <c r="O36"/>
  <c r="N36"/>
  <c r="M36"/>
  <c r="K36"/>
  <c r="J36"/>
  <c r="I36"/>
  <c r="AV35"/>
  <c r="AS35"/>
  <c r="AR35"/>
  <c r="AQ35"/>
  <c r="AP35"/>
  <c r="AK35"/>
  <c r="AJ35"/>
  <c r="AI35"/>
  <c r="AH35"/>
  <c r="AD35"/>
  <c r="AC35"/>
  <c r="Y35"/>
  <c r="X35"/>
  <c r="W35"/>
  <c r="V35"/>
  <c r="P35"/>
  <c r="O35"/>
  <c r="N35"/>
  <c r="M35"/>
  <c r="K35"/>
  <c r="J35"/>
  <c r="I35"/>
  <c r="AV34"/>
  <c r="AS34"/>
  <c r="AR34"/>
  <c r="AQ34"/>
  <c r="AP34"/>
  <c r="AK34"/>
  <c r="AJ34"/>
  <c r="AI34"/>
  <c r="AH34"/>
  <c r="AD34"/>
  <c r="AC34"/>
  <c r="Y34"/>
  <c r="X34"/>
  <c r="W34"/>
  <c r="V34"/>
  <c r="P34"/>
  <c r="O34"/>
  <c r="N34"/>
  <c r="M34"/>
  <c r="K34"/>
  <c r="J34"/>
  <c r="I34"/>
  <c r="AV33"/>
  <c r="AS33"/>
  <c r="AR33"/>
  <c r="AQ33"/>
  <c r="AP33"/>
  <c r="AK33"/>
  <c r="AJ33"/>
  <c r="AI33"/>
  <c r="AH33"/>
  <c r="AD33"/>
  <c r="AC33"/>
  <c r="Y33"/>
  <c r="X33"/>
  <c r="W33"/>
  <c r="V33"/>
  <c r="P33"/>
  <c r="O33"/>
  <c r="N33"/>
  <c r="M33"/>
  <c r="K33"/>
  <c r="J33"/>
  <c r="I33"/>
  <c r="AV32"/>
  <c r="AS32"/>
  <c r="AR32"/>
  <c r="AQ32"/>
  <c r="AP32"/>
  <c r="AK32"/>
  <c r="AJ32"/>
  <c r="AI32"/>
  <c r="AH32"/>
  <c r="AD32"/>
  <c r="AC32"/>
  <c r="Y32"/>
  <c r="X32"/>
  <c r="W32"/>
  <c r="V32"/>
  <c r="P32"/>
  <c r="O32"/>
  <c r="N32"/>
  <c r="M32"/>
  <c r="K32"/>
  <c r="J32"/>
  <c r="I32"/>
  <c r="AV31"/>
  <c r="AS31"/>
  <c r="AR31"/>
  <c r="AQ31"/>
  <c r="AP31"/>
  <c r="AK31"/>
  <c r="AJ31"/>
  <c r="AI31"/>
  <c r="AH31"/>
  <c r="AD31"/>
  <c r="AC31"/>
  <c r="Y31"/>
  <c r="X31"/>
  <c r="W31"/>
  <c r="V31"/>
  <c r="P31"/>
  <c r="O31"/>
  <c r="N31"/>
  <c r="M31"/>
  <c r="K31"/>
  <c r="J31"/>
  <c r="I31"/>
  <c r="AV30"/>
  <c r="AS30"/>
  <c r="AR30"/>
  <c r="AQ30"/>
  <c r="AP30"/>
  <c r="AK30"/>
  <c r="AJ30"/>
  <c r="AI30"/>
  <c r="AH30"/>
  <c r="AD30"/>
  <c r="AC30"/>
  <c r="Y30"/>
  <c r="X30"/>
  <c r="W30"/>
  <c r="V30"/>
  <c r="P30"/>
  <c r="O30"/>
  <c r="N30"/>
  <c r="M30"/>
  <c r="K30"/>
  <c r="J30"/>
  <c r="I30"/>
  <c r="AV29"/>
  <c r="AS29"/>
  <c r="AR29"/>
  <c r="AQ29"/>
  <c r="AP29"/>
  <c r="AK29"/>
  <c r="AJ29"/>
  <c r="AI29"/>
  <c r="AH29"/>
  <c r="AD29"/>
  <c r="AC29"/>
  <c r="Y29"/>
  <c r="X29"/>
  <c r="W29"/>
  <c r="V29"/>
  <c r="P29"/>
  <c r="O29"/>
  <c r="N29"/>
  <c r="M29"/>
  <c r="K29"/>
  <c r="J29"/>
  <c r="I29"/>
  <c r="AV28"/>
  <c r="AS28"/>
  <c r="AR28"/>
  <c r="AQ28"/>
  <c r="AP28"/>
  <c r="AK28"/>
  <c r="AJ28"/>
  <c r="AI28"/>
  <c r="AH28"/>
  <c r="AD28"/>
  <c r="AC28"/>
  <c r="Y28"/>
  <c r="X28"/>
  <c r="W28"/>
  <c r="V28"/>
  <c r="P28"/>
  <c r="O28"/>
  <c r="N28"/>
  <c r="M28"/>
  <c r="K28"/>
  <c r="J28"/>
  <c r="I28"/>
  <c r="AV27"/>
  <c r="AS27"/>
  <c r="AR27"/>
  <c r="AQ27"/>
  <c r="AP27"/>
  <c r="AK27"/>
  <c r="AJ27"/>
  <c r="AI27"/>
  <c r="AH27"/>
  <c r="AD27"/>
  <c r="AC27"/>
  <c r="Y27"/>
  <c r="X27"/>
  <c r="W27"/>
  <c r="V27"/>
  <c r="P27"/>
  <c r="O27"/>
  <c r="N27"/>
  <c r="M27"/>
  <c r="K27"/>
  <c r="J27"/>
  <c r="I27"/>
  <c r="AV26"/>
  <c r="AU26"/>
  <c r="AS26"/>
  <c r="AR26"/>
  <c r="AQ26"/>
  <c r="AP26"/>
  <c r="AK26"/>
  <c r="AJ26"/>
  <c r="AI26"/>
  <c r="AH26"/>
  <c r="AD26"/>
  <c r="AC26"/>
  <c r="AB26"/>
  <c r="AA26"/>
  <c r="Y26"/>
  <c r="X26"/>
  <c r="W26"/>
  <c r="V26"/>
  <c r="P26"/>
  <c r="O26"/>
  <c r="N26"/>
  <c r="M26"/>
  <c r="K26"/>
  <c r="J26"/>
  <c r="I26"/>
  <c r="AV25"/>
  <c r="AS25"/>
  <c r="AR25"/>
  <c r="AQ25"/>
  <c r="AP25"/>
  <c r="AK25"/>
  <c r="AJ25"/>
  <c r="AI25"/>
  <c r="AH25"/>
  <c r="AD25"/>
  <c r="AC25"/>
  <c r="Y25"/>
  <c r="X25"/>
  <c r="W25"/>
  <c r="V25"/>
  <c r="P25"/>
  <c r="O25"/>
  <c r="N25"/>
  <c r="M25"/>
  <c r="K25"/>
  <c r="J25"/>
  <c r="I25"/>
  <c r="AV24"/>
  <c r="AS24"/>
  <c r="AR24"/>
  <c r="AQ24"/>
  <c r="AP24"/>
  <c r="AK24"/>
  <c r="AJ24"/>
  <c r="AI24"/>
  <c r="AH24"/>
  <c r="AD24"/>
  <c r="AC24"/>
  <c r="Y24"/>
  <c r="X24"/>
  <c r="W24"/>
  <c r="V24"/>
  <c r="P24"/>
  <c r="O24"/>
  <c r="N24"/>
  <c r="M24"/>
  <c r="K24"/>
  <c r="J24"/>
  <c r="I24"/>
  <c r="AV23"/>
  <c r="AS23"/>
  <c r="AR23"/>
  <c r="AQ23"/>
  <c r="AP23"/>
  <c r="AK23"/>
  <c r="AJ23"/>
  <c r="AI23"/>
  <c r="AH23"/>
  <c r="AD23"/>
  <c r="AC23"/>
  <c r="Y23"/>
  <c r="X23"/>
  <c r="W23"/>
  <c r="V23"/>
  <c r="R23"/>
  <c r="P23"/>
  <c r="O23"/>
  <c r="N23"/>
  <c r="M23"/>
  <c r="K23"/>
  <c r="J23"/>
  <c r="I23"/>
  <c r="AV22"/>
  <c r="AS22"/>
  <c r="AR22"/>
  <c r="AQ22"/>
  <c r="AP22"/>
  <c r="AK22"/>
  <c r="AJ22"/>
  <c r="AI22"/>
  <c r="AH22"/>
  <c r="AD22"/>
  <c r="AC22"/>
  <c r="Y22"/>
  <c r="X22"/>
  <c r="W22"/>
  <c r="V22"/>
  <c r="P22"/>
  <c r="O22"/>
  <c r="N22"/>
  <c r="M22"/>
  <c r="K22"/>
  <c r="J22"/>
  <c r="I22"/>
  <c r="AV21"/>
  <c r="AS21"/>
  <c r="AR21"/>
  <c r="AQ21"/>
  <c r="AP21"/>
  <c r="AK21"/>
  <c r="AJ21"/>
  <c r="AI21"/>
  <c r="AH21"/>
  <c r="AD21"/>
  <c r="AC21"/>
  <c r="Y21"/>
  <c r="X21"/>
  <c r="W21"/>
  <c r="V21"/>
  <c r="P21"/>
  <c r="O21"/>
  <c r="N21"/>
  <c r="M21"/>
  <c r="K21"/>
  <c r="J21"/>
  <c r="I21"/>
  <c r="AV20"/>
  <c r="AS20"/>
  <c r="AR20"/>
  <c r="AQ20"/>
  <c r="AP20"/>
  <c r="AK20"/>
  <c r="AJ20"/>
  <c r="AI20"/>
  <c r="AH20"/>
  <c r="AD20"/>
  <c r="AC20"/>
  <c r="Y20"/>
  <c r="X20"/>
  <c r="W20"/>
  <c r="V20"/>
  <c r="R20"/>
  <c r="P20"/>
  <c r="O20"/>
  <c r="N20"/>
  <c r="M20"/>
  <c r="K20"/>
  <c r="J20"/>
  <c r="I20"/>
  <c r="AV19"/>
  <c r="AS19"/>
  <c r="AR19"/>
  <c r="AQ19"/>
  <c r="AP19"/>
  <c r="AK19"/>
  <c r="AJ19"/>
  <c r="AI19"/>
  <c r="AH19"/>
  <c r="AD19"/>
  <c r="AC19"/>
  <c r="Y19"/>
  <c r="X19"/>
  <c r="W19"/>
  <c r="V19"/>
  <c r="P19"/>
  <c r="O19"/>
  <c r="N19"/>
  <c r="M19"/>
  <c r="K19"/>
  <c r="J19"/>
  <c r="I19"/>
  <c r="AV18"/>
  <c r="AU18"/>
  <c r="AS18"/>
  <c r="AR18"/>
  <c r="AQ18"/>
  <c r="AP18"/>
  <c r="AK18"/>
  <c r="AJ18"/>
  <c r="AI18"/>
  <c r="AH18"/>
  <c r="AD18"/>
  <c r="AC18"/>
  <c r="AB18"/>
  <c r="AA18"/>
  <c r="Y18"/>
  <c r="X18"/>
  <c r="W18"/>
  <c r="V18"/>
  <c r="P18"/>
  <c r="O18"/>
  <c r="N18"/>
  <c r="M18"/>
  <c r="K18"/>
  <c r="J18"/>
  <c r="I18"/>
  <c r="AV17"/>
  <c r="AS17"/>
  <c r="AR17"/>
  <c r="AQ17"/>
  <c r="AP17"/>
  <c r="AK17"/>
  <c r="AJ17"/>
  <c r="AI17"/>
  <c r="AH17"/>
  <c r="AD17"/>
  <c r="AC17"/>
  <c r="Y17"/>
  <c r="X17"/>
  <c r="W17"/>
  <c r="V17"/>
  <c r="R17"/>
  <c r="P17"/>
  <c r="O17"/>
  <c r="N17"/>
  <c r="M17"/>
  <c r="K17"/>
  <c r="J17"/>
  <c r="I17"/>
  <c r="AV16"/>
  <c r="AS16"/>
  <c r="AR16"/>
  <c r="AQ16"/>
  <c r="AP16"/>
  <c r="AK16"/>
  <c r="AJ16"/>
  <c r="AI16"/>
  <c r="AH16"/>
  <c r="AD16"/>
  <c r="AC16"/>
  <c r="Y16"/>
  <c r="X16"/>
  <c r="W16"/>
  <c r="V16"/>
  <c r="P16"/>
  <c r="O16"/>
  <c r="N16"/>
  <c r="M16"/>
  <c r="K16"/>
  <c r="J16"/>
  <c r="I16"/>
  <c r="AV15"/>
  <c r="AS15"/>
  <c r="AR15"/>
  <c r="AQ15"/>
  <c r="AP15"/>
  <c r="AK15"/>
  <c r="AJ15"/>
  <c r="AI15"/>
  <c r="AH15"/>
  <c r="AD15"/>
  <c r="AC15"/>
  <c r="Y15"/>
  <c r="X15"/>
  <c r="W15"/>
  <c r="V15"/>
  <c r="P15"/>
  <c r="O15"/>
  <c r="N15"/>
  <c r="M15"/>
  <c r="K15"/>
  <c r="J15"/>
  <c r="I15"/>
  <c r="AV14"/>
  <c r="AS14"/>
  <c r="AR14"/>
  <c r="AQ14"/>
  <c r="AP14"/>
  <c r="AK14"/>
  <c r="AJ14"/>
  <c r="AI14"/>
  <c r="AH14"/>
  <c r="AD14"/>
  <c r="AC14"/>
  <c r="Y14"/>
  <c r="X14"/>
  <c r="W14"/>
  <c r="V14"/>
  <c r="P14"/>
  <c r="O14"/>
  <c r="N14"/>
  <c r="M14"/>
  <c r="K14"/>
  <c r="J14"/>
  <c r="I14"/>
  <c r="AV13"/>
  <c r="AS13"/>
  <c r="AR13"/>
  <c r="AQ13"/>
  <c r="AP13"/>
  <c r="AK13"/>
  <c r="AJ13"/>
  <c r="AI13"/>
  <c r="AH13"/>
  <c r="AD13"/>
  <c r="AC13"/>
  <c r="Y13"/>
  <c r="X13"/>
  <c r="W13"/>
  <c r="V13"/>
  <c r="P13"/>
  <c r="O13"/>
  <c r="N13"/>
  <c r="M13"/>
  <c r="K13"/>
  <c r="J13"/>
  <c r="I13"/>
  <c r="AV12"/>
  <c r="AS12"/>
  <c r="AR12"/>
  <c r="AQ12"/>
  <c r="AP12"/>
  <c r="AK12"/>
  <c r="AJ12"/>
  <c r="AI12"/>
  <c r="AH12"/>
  <c r="AD12"/>
  <c r="AC12"/>
  <c r="Y12"/>
  <c r="X12"/>
  <c r="W12"/>
  <c r="V12"/>
  <c r="P12"/>
  <c r="O12"/>
  <c r="N12"/>
  <c r="M12"/>
  <c r="K12"/>
  <c r="J12"/>
  <c r="I12"/>
  <c r="AV11"/>
  <c r="AU11"/>
  <c r="AS11"/>
  <c r="AR11"/>
  <c r="AQ11"/>
  <c r="AP11"/>
  <c r="AK11"/>
  <c r="AJ11"/>
  <c r="AI11"/>
  <c r="AH11"/>
  <c r="AD11"/>
  <c r="AC11"/>
  <c r="AA11"/>
  <c r="Y11"/>
  <c r="X11"/>
  <c r="W11"/>
  <c r="V11"/>
  <c r="P11"/>
  <c r="O11"/>
  <c r="N11"/>
  <c r="M11"/>
  <c r="K11"/>
  <c r="J11"/>
  <c r="I11"/>
  <c r="AV10"/>
  <c r="AS10"/>
  <c r="AR10"/>
  <c r="AQ10"/>
  <c r="AP10"/>
  <c r="AK10"/>
  <c r="AJ10"/>
  <c r="AI10"/>
  <c r="AH10"/>
  <c r="AD10"/>
  <c r="AC10"/>
  <c r="Y10"/>
  <c r="X10"/>
  <c r="W10"/>
  <c r="V10"/>
  <c r="P10"/>
  <c r="O10"/>
  <c r="N10"/>
  <c r="M10"/>
  <c r="K10"/>
  <c r="J10"/>
  <c r="I10"/>
  <c r="AV9"/>
  <c r="AS9"/>
  <c r="AR9"/>
  <c r="AQ9"/>
  <c r="AP9"/>
  <c r="AK9"/>
  <c r="AJ9"/>
  <c r="AI9"/>
  <c r="AH9"/>
  <c r="AD9"/>
  <c r="AC9"/>
  <c r="Y9"/>
  <c r="X9"/>
  <c r="W9"/>
  <c r="V9"/>
  <c r="P9"/>
  <c r="O9"/>
  <c r="N9"/>
  <c r="M9"/>
  <c r="K9"/>
  <c r="J9"/>
  <c r="I9"/>
  <c r="AV8"/>
  <c r="AS8"/>
  <c r="AR8"/>
  <c r="AQ8"/>
  <c r="AP8"/>
  <c r="AK8"/>
  <c r="AJ8"/>
  <c r="AI8"/>
  <c r="AH8"/>
  <c r="AD8"/>
  <c r="AC8"/>
  <c r="Y8"/>
  <c r="X8"/>
  <c r="W8"/>
  <c r="V8"/>
  <c r="R8"/>
  <c r="P8"/>
  <c r="O8"/>
  <c r="N8"/>
  <c r="M8"/>
  <c r="K8"/>
  <c r="J8"/>
  <c r="I8"/>
  <c r="AV7"/>
  <c r="AS7"/>
  <c r="AR7"/>
  <c r="AQ7"/>
  <c r="AP7"/>
  <c r="AK7"/>
  <c r="AJ7"/>
  <c r="AI7"/>
  <c r="AH7"/>
  <c r="AD7"/>
  <c r="AC7"/>
  <c r="Y7"/>
  <c r="X7"/>
  <c r="W7"/>
  <c r="V7"/>
  <c r="P7"/>
  <c r="O7"/>
  <c r="N7"/>
  <c r="M7"/>
  <c r="K7"/>
  <c r="J7"/>
  <c r="I7"/>
  <c r="AV6"/>
  <c r="AS6"/>
  <c r="AR6"/>
  <c r="AQ6"/>
  <c r="AP6"/>
  <c r="AK6"/>
  <c r="AJ6"/>
  <c r="AI6"/>
  <c r="AH6"/>
  <c r="AD6"/>
  <c r="AC6"/>
  <c r="Y6"/>
  <c r="X6"/>
  <c r="W6"/>
  <c r="V6"/>
  <c r="P6"/>
  <c r="O6"/>
  <c r="N6"/>
  <c r="M6"/>
  <c r="K6"/>
  <c r="J6"/>
  <c r="I6"/>
  <c r="AV5"/>
  <c r="AS5"/>
  <c r="AR5"/>
  <c r="AQ5"/>
  <c r="AP5"/>
  <c r="AK5"/>
  <c r="AJ5"/>
  <c r="AI5"/>
  <c r="AH5"/>
  <c r="AD5"/>
  <c r="AC5"/>
  <c r="Y5"/>
  <c r="X5"/>
  <c r="W5"/>
  <c r="V5"/>
  <c r="P5"/>
  <c r="O5"/>
  <c r="N5"/>
  <c r="M5"/>
  <c r="K5"/>
  <c r="J5"/>
  <c r="I5"/>
  <c r="AV4"/>
  <c r="AU4"/>
  <c r="AS4"/>
  <c r="AR4"/>
  <c r="AQ4"/>
  <c r="AP4"/>
  <c r="AK4"/>
  <c r="AJ4"/>
  <c r="AI4"/>
  <c r="AH4"/>
  <c r="AD4"/>
  <c r="AC4"/>
  <c r="AB4"/>
  <c r="AA4"/>
  <c r="Y4"/>
  <c r="X4"/>
  <c r="W4"/>
  <c r="V4"/>
  <c r="P4"/>
  <c r="O4"/>
  <c r="N4"/>
  <c r="M4"/>
  <c r="K4"/>
  <c r="J4"/>
  <c r="I4"/>
  <c r="AV3"/>
  <c r="AS3"/>
  <c r="AR3"/>
  <c r="AQ3"/>
  <c r="AP3"/>
  <c r="AK3"/>
  <c r="AJ3"/>
  <c r="AI3"/>
  <c r="AH3"/>
  <c r="AD3"/>
  <c r="AC3"/>
  <c r="Y3"/>
  <c r="X3"/>
  <c r="W3"/>
  <c r="V3"/>
  <c r="P3"/>
  <c r="O3"/>
  <c r="N3"/>
  <c r="M3"/>
  <c r="I3"/>
</calcChain>
</file>

<file path=xl/sharedStrings.xml><?xml version="1.0" encoding="utf-8"?>
<sst xmlns="http://schemas.openxmlformats.org/spreadsheetml/2006/main" count="1286" uniqueCount="367">
  <si>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</si>
  <si>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</si>
  <si>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</si>
  <si>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</si>
  <si>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</si>
  <si>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</si>
  <si>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</si>
  <si>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</si>
  <si>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</si>
  <si>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</si>
  <si>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</si>
  <si>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</si>
  <si>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</si>
  <si>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</si>
  <si>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</si>
  <si>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</si>
  <si>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</si>
  <si>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</si>
  <si>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</si>
  <si>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</si>
  <si>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</si>
  <si>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</si>
  <si>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</si>
  <si>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</si>
  <si>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</si>
  <si>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</si>
  <si>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</si>
  <si>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</si>
  <si>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</si>
  <si>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</si>
  <si>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</si>
  <si>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</si>
  <si>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</si>
  <si>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</si>
  <si>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</si>
  <si>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</si>
  <si>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</si>
  <si>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</si>
  <si>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</si>
  <si>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</si>
  <si>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五津西路药店</t>
  </si>
  <si>
    <t>新津片区</t>
  </si>
  <si>
    <t>新津五津西路二店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</si>
  <si>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</si>
  <si>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</si>
  <si>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</si>
  <si>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</si>
  <si>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</si>
  <si>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</si>
  <si>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20积分/人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</si>
  <si>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</si>
  <si>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</si>
  <si>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</si>
  <si>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</si>
  <si>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</si>
  <si>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</si>
  <si>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</si>
  <si>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</si>
  <si>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</si>
  <si>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</si>
  <si>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</si>
  <si>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</si>
  <si>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</si>
  <si>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</si>
  <si>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</si>
  <si>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</si>
  <si>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</si>
  <si>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</si>
  <si>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</si>
  <si>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</si>
  <si>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</si>
  <si>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</si>
  <si>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</si>
  <si>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</si>
  <si>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</si>
  <si>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</si>
  <si>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</si>
  <si>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</si>
  <si>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</si>
  <si>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</si>
  <si>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</si>
  <si>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</si>
  <si>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</si>
  <si>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</si>
  <si>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</si>
  <si>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</si>
  <si>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</si>
  <si>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</si>
  <si>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</si>
  <si>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</si>
  <si>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</si>
  <si>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</si>
  <si>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</si>
  <si>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</si>
  <si>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</si>
  <si>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</si>
  <si>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</si>
  <si>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</si>
  <si>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</si>
  <si>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</si>
  <si>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</si>
  <si>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</si>
  <si>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</si>
  <si>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</si>
  <si>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</si>
  <si>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</si>
  <si>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</si>
  <si>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</si>
  <si>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</si>
  <si>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</si>
  <si>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</si>
  <si>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</si>
  <si>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</si>
  <si>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</si>
  <si>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</si>
  <si>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</si>
  <si>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</si>
  <si>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</si>
  <si>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</si>
  <si>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</si>
  <si>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</si>
  <si>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</si>
  <si>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</si>
  <si>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</si>
  <si>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</si>
  <si>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</si>
  <si>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</si>
  <si>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</si>
  <si>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</si>
  <si>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</si>
  <si>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</si>
  <si>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</si>
  <si>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</si>
  <si>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</si>
  <si>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</si>
  <si>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</si>
  <si>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</si>
  <si>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</si>
  <si>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</si>
  <si>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</si>
  <si>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</si>
  <si>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</si>
  <si>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</si>
  <si>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</si>
  <si>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</si>
  <si>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</si>
  <si>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</si>
  <si>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</si>
  <si>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</si>
  <si>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</si>
  <si>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</si>
  <si>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</si>
  <si>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</si>
  <si>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</si>
  <si>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</si>
  <si>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</si>
  <si>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</si>
  <si>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</si>
  <si>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</si>
  <si>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</si>
  <si>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</si>
  <si>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</si>
  <si>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</si>
  <si>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</si>
  <si>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</si>
  <si>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</si>
  <si>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</si>
  <si>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</si>
  <si>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</si>
  <si>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</si>
  <si>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</si>
  <si>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</si>
  <si>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</si>
  <si>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</si>
  <si>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</si>
  <si>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</si>
  <si>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</si>
  <si>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</si>
  <si>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</si>
  <si>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</si>
  <si>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</si>
  <si>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</si>
  <si>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</si>
  <si>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</si>
  <si>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</si>
  <si>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</si>
  <si>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</si>
  <si>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</si>
  <si>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</si>
  <si>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</si>
  <si>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</si>
  <si>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</si>
  <si>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</si>
  <si>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</si>
  <si>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</si>
  <si>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134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</si>
  <si>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</si>
  <si>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</si>
  <si>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134"/>
      </rPr>
      <t>ID</t>
    </r>
  </si>
  <si>
    <t>姓名</t>
  </si>
  <si>
    <t>员工1档/2档销售达标奖励</t>
  </si>
  <si>
    <t>1档/2档超毛奖励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</si>
  <si>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</si>
  <si>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</si>
  <si>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</si>
  <si>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</si>
  <si>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</si>
  <si>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family val="1"/>
      </rPr>
      <t xml:space="preserve"> </t>
    </r>
    <r>
      <rPr>
        <b/>
        <sz val="9"/>
        <color rgb="FF000000"/>
        <rFont val="Times New Roman"/>
        <family val="1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</si>
  <si>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</si>
  <si>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</si>
  <si>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</si>
  <si>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family val="1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</si>
  <si>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family val="1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</si>
  <si>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</si>
  <si>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</si>
  <si>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</si>
  <si>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</si>
  <si>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</si>
  <si>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family val="1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</si>
  <si>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family val="1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</si>
  <si>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</si>
  <si>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family val="1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</si>
  <si>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family val="1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</si>
  <si>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</si>
  <si>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</si>
  <si>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</si>
  <si>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</si>
  <si>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</si>
  <si>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</si>
  <si>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</si>
  <si>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</si>
  <si>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</si>
  <si>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</si>
  <si>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</si>
  <si>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</si>
  <si>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</si>
  <si>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</si>
  <si>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</si>
  <si>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</si>
  <si>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</si>
  <si>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</si>
  <si>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</si>
  <si>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</si>
  <si>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</si>
  <si>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</si>
  <si>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</si>
  <si>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</si>
  <si>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</si>
  <si>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</si>
  <si>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</si>
  <si>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</si>
  <si>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</si>
  <si>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</si>
  <si>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</si>
  <si>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</si>
  <si>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</si>
  <si>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</si>
  <si>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</si>
  <si>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</si>
  <si>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</si>
  <si>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</si>
  <si>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</si>
  <si>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</si>
  <si>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</si>
  <si>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</si>
  <si>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</si>
  <si>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</si>
  <si>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</si>
  <si>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</si>
  <si>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</si>
  <si>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</si>
  <si>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</si>
  <si>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都江堰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</si>
  <si>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</si>
  <si>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</si>
  <si>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</si>
  <si>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</si>
  <si>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</si>
  <si>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</si>
  <si>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</si>
  <si>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</si>
  <si>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</si>
  <si>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</si>
  <si>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</si>
  <si>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</si>
  <si>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</si>
  <si>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</si>
  <si>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</si>
  <si>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</si>
  <si>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</si>
  <si>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</si>
  <si>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</si>
  <si>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</si>
  <si>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</si>
  <si>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</si>
  <si>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</si>
  <si>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</si>
  <si>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</si>
  <si>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</si>
  <si>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</si>
  <si>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</si>
  <si>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</si>
  <si>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</si>
  <si>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</si>
  <si>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</si>
  <si>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</si>
  <si>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</si>
  <si>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</si>
  <si>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</si>
  <si>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</si>
  <si>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</si>
  <si>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</si>
  <si>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</si>
  <si>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</si>
  <si>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</si>
  <si>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</si>
  <si>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</si>
  <si>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</si>
  <si>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</si>
  <si>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</si>
  <si>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</si>
  <si>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</si>
  <si>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</si>
  <si>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</si>
  <si>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</si>
  <si>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</si>
  <si>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</si>
  <si>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</si>
  <si>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</si>
  <si>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</si>
  <si>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</si>
  <si>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</si>
  <si>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</si>
  <si>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</si>
  <si>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</si>
  <si>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</si>
  <si>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</si>
  <si>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</si>
  <si>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</si>
  <si>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</si>
  <si>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</si>
  <si>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</si>
  <si>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</si>
  <si>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</si>
  <si>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</si>
  <si>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</si>
  <si>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</si>
  <si>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</si>
  <si>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</si>
  <si>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</si>
  <si>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</si>
  <si>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</si>
  <si>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</si>
  <si>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</si>
  <si>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</si>
  <si>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</si>
  <si>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</si>
  <si>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</si>
  <si>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</si>
  <si>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family val="1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</si>
  <si>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</si>
  <si>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</si>
  <si>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</si>
  <si>
    <t>永康东路</t>
    <phoneticPr fontId="36" type="noConversion"/>
  </si>
  <si>
    <t>崇州片</t>
    <phoneticPr fontId="36" type="noConversion"/>
  </si>
  <si>
    <t>王莉</t>
    <phoneticPr fontId="36" type="noConversion"/>
  </si>
  <si>
    <t>胡建梅</t>
    <phoneticPr fontId="36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</si>
</sst>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family val="1"/>
    </font>
    <font>
      <b/>
      <sz val="9"/>
      <color rgb="FF000000"/>
      <name val="宋体"/>
      <charset val="134"/>
    </font>
    <font>
      <b/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b/>
      <sz val="9"/>
      <color rgb="FF2E33FA"/>
      <name val="Times New Roman"/>
      <family val="1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8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8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8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8" fontId="12" fillId="3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178" fontId="6" fillId="3" borderId="1" xfId="0" applyNumberFormat="1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8" fontId="0" fillId="7" borderId="1" xfId="0" applyNumberForma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8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8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8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178" fontId="33" fillId="2" borderId="7" xfId="0" applyNumberFormat="1" applyFont="1" applyFill="1" applyBorder="1" applyAlignment="1">
      <alignment horizontal="center" vertical="center" wrapText="1"/>
    </xf>
    <xf numFmtId="178" fontId="10" fillId="9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8" fontId="33" fillId="2" borderId="7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78" fontId="9" fillId="8" borderId="1" xfId="0" applyNumberFormat="1" applyFont="1" applyFill="1" applyBorder="1" applyAlignment="1">
      <alignment horizontal="center" vertical="center"/>
    </xf>
    <xf numFmtId="178" fontId="9" fillId="8" borderId="1" xfId="0" applyNumberFormat="1" applyFont="1" applyFill="1" applyBorder="1" applyAlignment="1">
      <alignment horizontal="center" vertical="center" wrapText="1"/>
    </xf>
    <xf numFmtId="178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8" fontId="34" fillId="2" borderId="1" xfId="0" applyNumberFormat="1" applyFont="1" applyFill="1" applyBorder="1" applyAlignment="1">
      <alignment horizontal="center" vertical="center" wrapText="1"/>
    </xf>
    <xf numFmtId="178" fontId="33" fillId="2" borderId="1" xfId="0" applyNumberFormat="1" applyFont="1" applyFill="1" applyBorder="1" applyAlignment="1">
      <alignment horizontal="center" vertical="center" wrapText="1"/>
    </xf>
    <xf numFmtId="178" fontId="33" fillId="2" borderId="7" xfId="0" applyNumberFormat="1" applyFont="1" applyFill="1" applyBorder="1" applyAlignment="1">
      <alignment horizontal="center" vertical="center"/>
    </xf>
    <xf numFmtId="178" fontId="34" fillId="2" borderId="7" xfId="0" applyNumberFormat="1" applyFont="1" applyFill="1" applyBorder="1" applyAlignment="1">
      <alignment horizontal="center" vertical="center"/>
    </xf>
    <xf numFmtId="178" fontId="34" fillId="2" borderId="2" xfId="0" applyNumberFormat="1" applyFont="1" applyFill="1" applyBorder="1" applyAlignment="1">
      <alignment horizontal="center" vertical="center"/>
    </xf>
    <xf numFmtId="178" fontId="34" fillId="2" borderId="8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5" fillId="0" borderId="6" xfId="0" applyNumberFormat="1" applyFont="1" applyBorder="1" applyAlignment="1">
      <alignment horizontal="center" vertical="center" wrapText="1"/>
    </xf>
    <xf numFmtId="10" fontId="16" fillId="0" borderId="6" xfId="0" applyNumberFormat="1" applyFont="1" applyBorder="1" applyAlignment="1">
      <alignment horizontal="center" vertical="center" wrapText="1"/>
    </xf>
    <xf numFmtId="10" fontId="16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76;&#24215;&#31867;&#22411;%20&#21333;&#21697;&#27963;&#21160;/&#38376;&#24215;&#31867;&#22411;/12.21&#38376;&#24215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-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13-1.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&#8220;22&#21608;&#24180;&#24198;&#32771;&#26680;&#30446;&#26631;&#8221;%201.13-1.19%20-%20&#65288;&#21457;&#38376;&#24215;&#65289;PK&#22870;&#2116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CXMDXSHZ_202301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CXMDXSHZ_202301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CXMDXSHZ_202301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&#8220;22&#21608;&#24180;&#24198;&#32771;&#26680;&#30446;&#26631;&#8221;%201.13-1.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31867;&#22411;%20&#21333;&#21697;&#27963;&#21160;/&#38376;&#24215;&#31867;&#22411;/11.28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</v>
          </cell>
          <cell r="J10">
            <v>426</v>
          </cell>
          <cell r="K10">
            <v>279.44</v>
          </cell>
          <cell r="L10">
            <v>119041.77</v>
          </cell>
          <cell r="M10">
            <v>17455.060000000001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17082.009999999998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136.63999999999999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</v>
          </cell>
          <cell r="J17">
            <v>389</v>
          </cell>
          <cell r="K17">
            <v>186.94</v>
          </cell>
          <cell r="L17">
            <v>72721.210000000006</v>
          </cell>
          <cell r="M17">
            <v>18084.830000000002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10443.959999999999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146.63999999999999</v>
          </cell>
          <cell r="L23">
            <v>64667.35</v>
          </cell>
          <cell r="M23">
            <v>16897.259999999998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161.19999999999999</v>
          </cell>
          <cell r="L25">
            <v>62707.74</v>
          </cell>
          <cell r="M25">
            <v>18099.740000000002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50777.279999999999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9057.0300000000007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8239.7199999999993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142.94999999999999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135.13999999999999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155.80000000000001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</v>
          </cell>
          <cell r="J49">
            <v>420</v>
          </cell>
          <cell r="K49">
            <v>101.84</v>
          </cell>
          <cell r="L49">
            <v>42772.43</v>
          </cell>
          <cell r="M49">
            <v>10379.290000000001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</v>
          </cell>
          <cell r="J50">
            <v>341</v>
          </cell>
          <cell r="K50">
            <v>123.79</v>
          </cell>
          <cell r="L50">
            <v>42213.25</v>
          </cell>
          <cell r="M50">
            <v>8220.2999999999993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41667.370000000003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10329.950000000001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40019.360000000001</v>
          </cell>
          <cell r="M56">
            <v>8392.4599999999991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39986.720000000001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8850.4599999999991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</v>
          </cell>
          <cell r="J62">
            <v>288</v>
          </cell>
          <cell r="K62">
            <v>124.66</v>
          </cell>
          <cell r="L62">
            <v>35902.959999999999</v>
          </cell>
          <cell r="M62">
            <v>9218.2000000000007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35895.480000000003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</v>
          </cell>
          <cell r="J64">
            <v>331</v>
          </cell>
          <cell r="K64">
            <v>106.45</v>
          </cell>
          <cell r="L64">
            <v>35233.339999999997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34938.959999999999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34194.589999999997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33642.910000000003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146.63999999999999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128.97999999999999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</v>
          </cell>
          <cell r="J78">
            <v>269</v>
          </cell>
          <cell r="K78">
            <v>118.84</v>
          </cell>
          <cell r="L78">
            <v>31966.880000000001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</v>
          </cell>
          <cell r="J92">
            <v>258</v>
          </cell>
          <cell r="K92">
            <v>113.15</v>
          </cell>
          <cell r="L92">
            <v>29192.68</v>
          </cell>
          <cell r="M92">
            <v>8195.9500000000007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4920.9799999999996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139.91999999999999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23756.880000000001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4720.8100000000004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</v>
          </cell>
          <cell r="J121">
            <v>90</v>
          </cell>
          <cell r="K121">
            <v>229.62</v>
          </cell>
          <cell r="L121">
            <v>20665.439999999999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20070.599999999999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4480.6000000000004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17902.150000000001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77.739999999999995</v>
          </cell>
          <cell r="L142">
            <v>7929.32</v>
          </cell>
          <cell r="M142">
            <v>1029.9100000000001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</v>
          </cell>
          <cell r="J143">
            <v>113</v>
          </cell>
          <cell r="K143">
            <v>69.849999999999994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-1286.4000000000001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18774.259999999998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</v>
          </cell>
          <cell r="J16">
            <v>373</v>
          </cell>
          <cell r="K16">
            <v>155.66999999999999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</v>
          </cell>
          <cell r="J22">
            <v>413</v>
          </cell>
          <cell r="K22">
            <v>128.94999999999999</v>
          </cell>
          <cell r="L22">
            <v>53255.72</v>
          </cell>
          <cell r="M22">
            <v>9772.0499999999993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66.290000000000006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140.72999999999999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46010.559999999998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8320.4500000000007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40577.620000000003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156.94999999999999</v>
          </cell>
          <cell r="L37">
            <v>40180.400000000001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9683.7000000000007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</v>
          </cell>
          <cell r="J40">
            <v>500</v>
          </cell>
          <cell r="K40">
            <v>79.23</v>
          </cell>
          <cell r="L40">
            <v>39614.800000000003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38549.089999999997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</v>
          </cell>
          <cell r="J42">
            <v>387</v>
          </cell>
          <cell r="K42">
            <v>99.13</v>
          </cell>
          <cell r="L42">
            <v>38364.199999999997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37470.160000000003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8875.0400000000009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37116.089999999997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</v>
          </cell>
          <cell r="J47">
            <v>347</v>
          </cell>
          <cell r="K47">
            <v>101.45</v>
          </cell>
          <cell r="L47">
            <v>35201.61</v>
          </cell>
          <cell r="M47">
            <v>8347.5499999999993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35098.230000000003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34920.559999999998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33383.050000000003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33329.120000000003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29515.279999999999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</v>
          </cell>
          <cell r="J70">
            <v>412</v>
          </cell>
          <cell r="K70">
            <v>66.260000000000005</v>
          </cell>
          <cell r="L70">
            <v>27299.200000000001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25918.639999999999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4950.6400000000003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79.569999999999993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23803.439999999999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23699.200000000001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</v>
          </cell>
          <cell r="J85">
            <v>292</v>
          </cell>
          <cell r="K85">
            <v>81.010000000000005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77.069999999999993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69.680000000000007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75.900000000000006</v>
          </cell>
          <cell r="L102">
            <v>20491.849999999999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</v>
          </cell>
          <cell r="J103">
            <v>256</v>
          </cell>
          <cell r="K103">
            <v>80.040000000000006</v>
          </cell>
          <cell r="L103">
            <v>20489.150000000001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4524.5600000000004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67.959999999999994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4996.4799999999996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4586.0600000000004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19211.650000000001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4359.2299999999996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79.099999999999994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18320.310000000001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74.540000000000006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17810.599999999999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4586.1099999999997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17675.849999999999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4539.8100000000004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2541.5100000000002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78.069999999999993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76.069999999999993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134890.64000000001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</v>
          </cell>
          <cell r="J7">
            <v>773</v>
          </cell>
          <cell r="K7">
            <v>147.77000000000001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144.61000000000001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9676.7199999999993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</v>
          </cell>
          <cell r="J23">
            <v>360</v>
          </cell>
          <cell r="K23">
            <v>114.99</v>
          </cell>
          <cell r="L23">
            <v>41396.239999999998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38867.919999999998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71.459999999999994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</v>
          </cell>
          <cell r="J30">
            <v>412</v>
          </cell>
          <cell r="K30">
            <v>92.89</v>
          </cell>
          <cell r="L30">
            <v>38270.769999999997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9317.4699999999993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10325.129999999999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35483.480000000003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10303.209999999999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10305.540000000001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34504.120000000003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34040.230000000003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33553.800000000003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73.290000000000006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9460.7800000000007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8590.2900000000009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</v>
          </cell>
          <cell r="J53">
            <v>408</v>
          </cell>
          <cell r="K53">
            <v>69.52</v>
          </cell>
          <cell r="L53">
            <v>28363.15</v>
          </cell>
          <cell r="M53">
            <v>8798.9500000000007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8281.9699999999993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26814.880000000001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8641.2000000000007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77.239999999999995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66.849999999999994</v>
          </cell>
          <cell r="L64">
            <v>26338.53</v>
          </cell>
          <cell r="M64">
            <v>8250.8700000000008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26054.720000000001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72.430000000000007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</v>
          </cell>
          <cell r="J75">
            <v>353</v>
          </cell>
          <cell r="K75">
            <v>69.290000000000006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</v>
          </cell>
          <cell r="J76">
            <v>300</v>
          </cell>
          <cell r="K76">
            <v>80.430000000000007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73.650000000000006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</v>
          </cell>
          <cell r="J87">
            <v>280</v>
          </cell>
          <cell r="K87">
            <v>77.489999999999995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</v>
          </cell>
          <cell r="J88">
            <v>306</v>
          </cell>
          <cell r="K88">
            <v>69.790000000000006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75.959999999999994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20935.349999999999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72.099999999999994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19420.169999999998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4674.5600000000004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</v>
          </cell>
          <cell r="J101">
            <v>201</v>
          </cell>
          <cell r="K101">
            <v>93.95</v>
          </cell>
          <cell r="L101">
            <v>18883.650000000001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</v>
          </cell>
          <cell r="J102">
            <v>223</v>
          </cell>
          <cell r="K102">
            <v>84.53</v>
          </cell>
          <cell r="L102">
            <v>18849.740000000002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80.349999999999994</v>
          </cell>
          <cell r="L105">
            <v>17837.650000000001</v>
          </cell>
          <cell r="M105">
            <v>4873.1099999999997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4323.1499999999996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16880.599999999999</v>
          </cell>
          <cell r="M107">
            <v>4442.1000000000004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4993.5200000000004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72.849999999999994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4478.4399999999996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4862.6099999999997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4494.2700000000004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4742.2700000000004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4701.8999999999996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4253.6899999999996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66.849999999999994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9983.2000000000007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9417.8799999999992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8876.2999999999993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</v>
          </cell>
          <cell r="J139">
            <v>145</v>
          </cell>
          <cell r="K139">
            <v>61.06</v>
          </cell>
          <cell r="L139">
            <v>8853.8799999999992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8205.8799999999992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4190.7700000000004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1254.3900000000001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4978592.9400000004</v>
          </cell>
          <cell r="M147">
            <v>1294563.45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2184.1999999999998</v>
          </cell>
          <cell r="L3">
            <v>238077.81</v>
          </cell>
          <cell r="M3">
            <v>69360.460000000006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</v>
          </cell>
          <cell r="J5">
            <v>644</v>
          </cell>
          <cell r="K5">
            <v>228.53</v>
          </cell>
          <cell r="L5">
            <v>147172.37</v>
          </cell>
          <cell r="M5">
            <v>35205.440000000002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317.14999999999998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27117.599999999999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</v>
          </cell>
          <cell r="J25">
            <v>393</v>
          </cell>
          <cell r="K25">
            <v>135.80000000000001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141.80000000000001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134.22999999999999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40404.620000000003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</v>
          </cell>
          <cell r="J40">
            <v>383</v>
          </cell>
          <cell r="K40">
            <v>103.42</v>
          </cell>
          <cell r="L40">
            <v>39611.699999999997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10475.629999999999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39450.339999999997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8774.6299999999992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9193.9500000000007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138.02000000000001</v>
          </cell>
          <cell r="L49">
            <v>36024.120000000003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33019.360000000001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132.91999999999999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9170.4500000000007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8312.3700000000008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27319.759999999998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27212.080000000002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</v>
          </cell>
          <cell r="J70">
            <v>367</v>
          </cell>
          <cell r="K70">
            <v>72.819999999999993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8828.4599999999991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</v>
          </cell>
          <cell r="J80">
            <v>322</v>
          </cell>
          <cell r="K80">
            <v>76.010000000000005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</v>
          </cell>
          <cell r="J82">
            <v>186</v>
          </cell>
          <cell r="K82">
            <v>129.58000000000001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80.569999999999993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20433.080000000002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20414.689999999999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4799.3999999999996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19727.759999999998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19366.009999999998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18027.490000000002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</v>
          </cell>
          <cell r="J104">
            <v>223</v>
          </cell>
          <cell r="K104">
            <v>79.650000000000006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17741.669999999998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74.010000000000005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4804.6899999999996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69.010000000000005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79.900000000000006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78.349999999999994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8641.7999999999993</v>
          </cell>
          <cell r="M141">
            <v>2291.8000000000002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2080.2199999999998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  <cell r="G1" t="str">
            <v>1.13-1.15（挑战一）</v>
          </cell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5372.9279999999799</v>
          </cell>
          <cell r="I3">
            <v>0.19189028571428501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5195.4877857142701</v>
          </cell>
          <cell r="I5">
            <v>0.25343842857142801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2128.7828571428599</v>
          </cell>
          <cell r="I6">
            <v>0.236531428571428</v>
          </cell>
          <cell r="J6">
            <v>9818.1818181818198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1746.6679999999999</v>
          </cell>
          <cell r="I7">
            <v>0.249524</v>
          </cell>
          <cell r="J7">
            <v>7636.3636363636397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10257.468571428601</v>
          </cell>
          <cell r="I8">
            <v>0.25643671428571502</v>
          </cell>
          <cell r="J8">
            <v>43636.363636363603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6474.0484285714401</v>
          </cell>
          <cell r="I9">
            <v>0.23977957142857201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8829.7999999999993</v>
          </cell>
          <cell r="I10">
            <v>0.1802</v>
          </cell>
          <cell r="J10">
            <v>53454.545454545398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5142.8928571428496</v>
          </cell>
          <cell r="I11">
            <v>0.21654285714285701</v>
          </cell>
          <cell r="J11">
            <v>25909.090909090901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3300.3130285714301</v>
          </cell>
          <cell r="I12">
            <v>0.19738714285714301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4370.0014285714296</v>
          </cell>
          <cell r="I13">
            <v>0.24277785714285699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0.22903571428571501</v>
          </cell>
          <cell r="J14">
            <v>18850.909090909099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4184.3355840000004</v>
          </cell>
          <cell r="I15">
            <v>0.23061814285714299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4779.5072914285702</v>
          </cell>
          <cell r="I16">
            <v>0.276591857142857</v>
          </cell>
          <cell r="J16">
            <v>18850.909090909099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4398.4851428571401</v>
          </cell>
          <cell r="I17">
            <v>0.27151142857142802</v>
          </cell>
          <cell r="J17">
            <v>17672.727272727301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3974.1177771428502</v>
          </cell>
          <cell r="I18">
            <v>0.24411042857142801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4389.0572000000102</v>
          </cell>
          <cell r="I19">
            <v>0.28500371428571503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3701.8514468571502</v>
          </cell>
          <cell r="I20">
            <v>0.23803057142857201</v>
          </cell>
          <cell r="J20">
            <v>16965.818181818198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0.27092842857142801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2815.4902285714302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3764.1744800000001</v>
          </cell>
          <cell r="I24">
            <v>0.29499799999999998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0.27450971428571502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2365.3476000000001</v>
          </cell>
          <cell r="I26">
            <v>0.19155714285714301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2729.0796342857202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2399.7529285714299</v>
          </cell>
          <cell r="I28">
            <v>0.25260557142857198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1762.3257142857201</v>
          </cell>
          <cell r="I29">
            <v>0.19155714285714301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2042.3572714285799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2114.4577142857102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2411.0314800000001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0.23319999999999999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4854.7242857143001</v>
          </cell>
          <cell r="I34">
            <v>0.24152857142857201</v>
          </cell>
          <cell r="J34">
            <v>21927.272727272699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4239.3594571428703</v>
          </cell>
          <cell r="I35">
            <v>0.22670371428571501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4647.3428571428703</v>
          </cell>
          <cell r="I36">
            <v>0.25818571428571502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2462.5920000000001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4332.1897142857097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4227.4029600000003</v>
          </cell>
          <cell r="I39">
            <v>0.27959014285714301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0.18322857142857199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3300.4879285714201</v>
          </cell>
          <cell r="I41">
            <v>0.22761985714285701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2623.7964971428601</v>
          </cell>
          <cell r="I42">
            <v>0.25926842857142801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2720.9442857142799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2480.1819428571398</v>
          </cell>
          <cell r="I44">
            <v>0.25052342857142801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2345.3257142857101</v>
          </cell>
          <cell r="I45">
            <v>0.26651428571428498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0.18980814285714301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0.25760271428571502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0.22562099999999999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0.26651428571428498</v>
          </cell>
          <cell r="J49">
            <v>8727.2727272727298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2057.1571428571401</v>
          </cell>
          <cell r="I50">
            <v>0.21654285714285701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8181.8181818181802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2240.1635080000001</v>
          </cell>
          <cell r="I52">
            <v>0.27226099999999998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0.20499999999999999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0.26909614285714301</v>
          </cell>
          <cell r="J54">
            <v>54763.636363636397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4028.9464285714098</v>
          </cell>
          <cell r="I55">
            <v>0.17906428571428501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4614.7947999999997</v>
          </cell>
          <cell r="I56">
            <v>0.29966199999999998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2610.7323000000001</v>
          </cell>
          <cell r="I57">
            <v>0.20638200000000001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0.31506985714285701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3476.7621428571401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2919.4724428571499</v>
          </cell>
          <cell r="I61">
            <v>0.24127871428571501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2811.6424285714302</v>
          </cell>
          <cell r="I63">
            <v>0.25560385714285699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0.29541442857142802</v>
          </cell>
          <cell r="J64">
            <v>10789.090909090901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2608.3301734285801</v>
          </cell>
          <cell r="I65">
            <v>0.27392671428571502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2507.3913857142802</v>
          </cell>
          <cell r="I66">
            <v>0.25327185714285699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2329.3348571428601</v>
          </cell>
          <cell r="I67">
            <v>0.25318857142857198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1833.0102999999999</v>
          </cell>
          <cell r="I68">
            <v>0.22770314285714299</v>
          </cell>
          <cell r="J68">
            <v>8781.8181818181802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0.23319999999999999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6417.1642857142897</v>
          </cell>
          <cell r="I70">
            <v>0.27900714285714301</v>
          </cell>
          <cell r="J70">
            <v>25090.909090909099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5756.7085714285604</v>
          </cell>
          <cell r="I71">
            <v>0.26651428571428498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4979.4196571428502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3691.5793200000098</v>
          </cell>
          <cell r="I73">
            <v>0.22537114285714299</v>
          </cell>
          <cell r="J73">
            <v>17869.090909090901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4177.6114285714202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4251.3292799999999</v>
          </cell>
          <cell r="I75">
            <v>0.28117257142857199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3981.3396480000001</v>
          </cell>
          <cell r="I76">
            <v>0.24685885714285699</v>
          </cell>
          <cell r="J76">
            <v>17594.181818181802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4111.6491428571399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0.26751371428571502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0.26659757142857199</v>
          </cell>
          <cell r="J79">
            <v>13666.909090909099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3247.3233257142901</v>
          </cell>
          <cell r="I80">
            <v>0.27334371428571502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2931.6571428571401</v>
          </cell>
          <cell r="I81">
            <v>0.26651428571428498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2547.7932857142901</v>
          </cell>
          <cell r="I82">
            <v>0.23161757142857201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2511.3141428571398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0.28950114285714301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2679.6883041474598</v>
          </cell>
          <cell r="I86">
            <v>0.27067558627752097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0.19155714285714301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1879.5920000000001</v>
          </cell>
          <cell r="I88">
            <v>0.26851314285714301</v>
          </cell>
          <cell r="J88">
            <v>7636.3636363636397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1984.5319999999999</v>
          </cell>
          <cell r="I89">
            <v>0.28350457142857199</v>
          </cell>
          <cell r="J89">
            <v>7636.3636363636397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0.23786399999999999</v>
          </cell>
          <cell r="J90">
            <v>7090.9090909090901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4957.0857599999999</v>
          </cell>
          <cell r="I91">
            <v>0.260351142857143</v>
          </cell>
          <cell r="J91">
            <v>20770.909090909099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0.22786971428571501</v>
          </cell>
          <cell r="J92">
            <v>11520</v>
          </cell>
        </row>
        <row r="93">
          <cell r="A93">
            <v>104428</v>
          </cell>
          <cell r="B93" t="str">
            <v>永康东路药店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3140.3911314285801</v>
          </cell>
          <cell r="I93">
            <v>0.27450971428571502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2295.4875428571399</v>
          </cell>
          <cell r="I94">
            <v>0.24152857142857201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0.25818571428571502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1832.2857142857099</v>
          </cell>
          <cell r="I96">
            <v>0.20821428571428499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2264.7051428571399</v>
          </cell>
          <cell r="I97">
            <v>0.25735285714285699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905.14914285714201</v>
          </cell>
          <cell r="I98">
            <v>0.21654285714285701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8260.2771428571705</v>
          </cell>
          <cell r="I99">
            <v>0.18356171428571499</v>
          </cell>
          <cell r="J99">
            <v>49090.909090909103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0.16657142857142801</v>
          </cell>
          <cell r="J100">
            <v>53454.545454545398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52363.636363636397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5793.5874857142999</v>
          </cell>
          <cell r="I103">
            <v>0.28233857142857199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5492.3263999999799</v>
          </cell>
          <cell r="I104">
            <v>0.26651428571428498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4382.0065645714303</v>
          </cell>
          <cell r="I105">
            <v>0.23053485714285701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0.18322857142857199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3759.8502857142898</v>
          </cell>
          <cell r="I107">
            <v>0.22903571428571501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4840.9821428571604</v>
          </cell>
          <cell r="I108">
            <v>0.25818571428571502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4363.9448914285704</v>
          </cell>
          <cell r="I109">
            <v>0.25901857142857199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0.20405000000000001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4486.5348000000004</v>
          </cell>
          <cell r="I111">
            <v>0.29133342857142802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4068.6977005714198</v>
          </cell>
          <cell r="I112">
            <v>0.27700828571428499</v>
          </cell>
          <cell r="J112">
            <v>16023.272727272701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4298.5422857142803</v>
          </cell>
          <cell r="I113">
            <v>0.274842857142857</v>
          </cell>
          <cell r="J113">
            <v>17061.818181818198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3366.9166142857198</v>
          </cell>
          <cell r="I114">
            <v>0.27825757142857199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3041.9607428571398</v>
          </cell>
          <cell r="I115">
            <v>0.23045157142857201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3737.4710811428499</v>
          </cell>
          <cell r="I116">
            <v>0.29832942857142802</v>
          </cell>
          <cell r="J116">
            <v>13666.909090909099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3686.1644160000001</v>
          </cell>
          <cell r="I117">
            <v>0.30474242857142803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2098.8000000000002</v>
          </cell>
          <cell r="I118">
            <v>0.20821428571428499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2700.7641571428599</v>
          </cell>
          <cell r="I119">
            <v>0.25527071428571502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2492.3116742857101</v>
          </cell>
          <cell r="I120">
            <v>0.24627585714285699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2167.4840628571401</v>
          </cell>
          <cell r="I121">
            <v>0.23569857142857201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2811.9755714285702</v>
          </cell>
          <cell r="I122">
            <v>0.29599742857142802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1857.9377142857099</v>
          </cell>
          <cell r="I123">
            <v>0.21654285714285701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712.09285714285602</v>
          </cell>
          <cell r="I124">
            <v>0.187392857142857</v>
          </cell>
          <cell r="J124">
            <v>4145.4545454545496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7331.7080571428796</v>
          </cell>
          <cell r="I125">
            <v>0.26110071428571502</v>
          </cell>
          <cell r="J125">
            <v>30632.727272727301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0.17623257142857199</v>
          </cell>
          <cell r="J126">
            <v>20181.818181818198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4422.8791954285698</v>
          </cell>
          <cell r="I127">
            <v>0.26251657142857199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3515.5699542857201</v>
          </cell>
          <cell r="I128">
            <v>0.27084514285714301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0.27584228571428498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0.28017314285714301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2613.7055999999998</v>
          </cell>
          <cell r="I131">
            <v>0.23336657142857201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2798.5415857142798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3158.4941142857201</v>
          </cell>
          <cell r="I133">
            <v>0.27609214285714301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0.26626442857142801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2375.2252857142898</v>
          </cell>
          <cell r="I135">
            <v>0.25002371428571502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0.26043442857142801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2151.8363428571402</v>
          </cell>
          <cell r="I137">
            <v>0.24452685714285699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2457.0651600000001</v>
          </cell>
          <cell r="I138">
            <v>0.25435457142857198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2579.8915999999999</v>
          </cell>
          <cell r="I139">
            <v>0.28042299999999998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2075.7132000000001</v>
          </cell>
          <cell r="I140">
            <v>0.25785257142857199</v>
          </cell>
          <cell r="J140">
            <v>8781.8181818181802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8781.8181818181802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1599.0857142857201</v>
          </cell>
          <cell r="I142">
            <v>0.249857142857143</v>
          </cell>
          <cell r="J142">
            <v>6981.8181818181802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1298.6324999999999</v>
          </cell>
          <cell r="I143">
            <v>0.23611499999999999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0.24152857142857201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952.78857142856998</v>
          </cell>
          <cell r="I145">
            <v>0.21654285714285701</v>
          </cell>
          <cell r="J145">
            <v>4800</v>
          </cell>
        </row>
        <row r="146">
          <cell r="G146">
            <v>2192861</v>
          </cell>
          <cell r="H146">
            <v>526134.81044129003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9060.5499999999993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41618.230000000003</v>
          </cell>
        </row>
        <row r="13">
          <cell r="B13">
            <v>351</v>
          </cell>
          <cell r="C13" t="str">
            <v>四川太极都江堰药店</v>
          </cell>
          <cell r="D13">
            <v>10064.370000000001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5123.7700000000004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19251.689999999999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17972.919999999998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8893.1200000000008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10310.459999999999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16672.810000000001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26542.959999999999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17765.669999999998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9462.9500000000007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10196.040000000001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9619.4699999999993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4465.0600000000004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4096.3999999999996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16860.810000000001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8982.6299999999992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19006.810000000001</v>
          </cell>
        </row>
        <row r="121">
          <cell r="B121">
            <v>114848</v>
          </cell>
          <cell r="C121" t="str">
            <v>四川太极成都高新区泰和二街二药店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16399.099999999999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9657.1299999999992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1065.6099999999999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4103.3900000000003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9307.1200000000008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8356.0499999999993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8720.5400000000009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19309.419999999998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8317.9599999999991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9594.9699999999993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2219.2800000000002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1280.5999999999999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4705.8500000000004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4359.3900000000003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5109.6099999999997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9158.7199999999993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5081.8100000000004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2177.8000000000002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17217.060000000001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5032.2299999999996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9505.6299999999992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4172.1000000000004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4240.3500000000004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4419.3999999999996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19607.099999999999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1079.9000000000001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4124.3999999999996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4447.1400000000003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4508.2299999999996</v>
          </cell>
        </row>
        <row r="42">
          <cell r="B42">
            <v>56</v>
          </cell>
          <cell r="C42" t="str">
            <v>四川太极三江店</v>
          </cell>
          <cell r="D42">
            <v>4509.0200000000004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</v>
          </cell>
          <cell r="D47">
            <v>4703.1000000000004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5032.3500000000004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8668.2999999999993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8897.0499999999993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9230.6299999999992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9510.7199999999993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9628.7099999999991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10071.209999999999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16389.830000000002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18362.259999999998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20040.509999999998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20273.150000000001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22094.240000000002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35746.410000000003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1.1823169971318099</v>
          </cell>
          <cell r="G3">
            <v>0.19189028571428501</v>
          </cell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0.25343842857142801</v>
          </cell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1.1952558082809901</v>
          </cell>
          <cell r="G6">
            <v>0.236531428571428</v>
          </cell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0.73913043478260898</v>
          </cell>
          <cell r="G7">
            <v>0.249524</v>
          </cell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0.25643671428571502</v>
          </cell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0.23977957142857201</v>
          </cell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0.66666666666666696</v>
          </cell>
          <cell r="G10">
            <v>0.1802</v>
          </cell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1.4014155712841301</v>
          </cell>
          <cell r="G11">
            <v>0.21654285714285701</v>
          </cell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0.19738714285714301</v>
          </cell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1.0080321285140601</v>
          </cell>
          <cell r="G13">
            <v>0.24277785714285699</v>
          </cell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0.22903571428571501</v>
          </cell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0.23061814285714299</v>
          </cell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0.27151142857142802</v>
          </cell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0.24411042857142801</v>
          </cell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0.28500371428571503</v>
          </cell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0.23803057142857201</v>
          </cell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0.27092842857142801</v>
          </cell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0.29499799999999998</v>
          </cell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0.27450971428571502</v>
          </cell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0.19155714285714301</v>
          </cell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0.25260557142857198</v>
          </cell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0.19155714285714301</v>
          </cell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0.23319999999999999</v>
          </cell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1.0150375939849601</v>
          </cell>
          <cell r="G34">
            <v>0.24152857142857201</v>
          </cell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0.22670371428571501</v>
          </cell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0.25818571428571502</v>
          </cell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0.78372352285395797</v>
          </cell>
          <cell r="G38">
            <v>0.270761857142857</v>
          </cell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0.27959014285714301</v>
          </cell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0.18322857142857199</v>
          </cell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0.22761985714285701</v>
          </cell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0.25926842857142801</v>
          </cell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0.25052342857142801</v>
          </cell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0.26651428571428498</v>
          </cell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0.85770750988142297</v>
          </cell>
          <cell r="G46">
            <v>0.18980814285714301</v>
          </cell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0.81642512077294704</v>
          </cell>
          <cell r="G47">
            <v>0.25760271428571502</v>
          </cell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0.22562099999999999</v>
          </cell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0.65631469979296098</v>
          </cell>
          <cell r="G49">
            <v>0.26651428571428498</v>
          </cell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0.21654285714285701</v>
          </cell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0.70454545454545503</v>
          </cell>
          <cell r="G51">
            <v>0.249857142857143</v>
          </cell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0.27226099999999998</v>
          </cell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0.81818181818181801</v>
          </cell>
          <cell r="G53">
            <v>0.20499999999999999</v>
          </cell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0.64860426929392401</v>
          </cell>
          <cell r="G54">
            <v>0.26909614285714301</v>
          </cell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0.17906428571428501</v>
          </cell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0.29966199999999998</v>
          </cell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0.20638200000000001</v>
          </cell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0.31506985714285701</v>
          </cell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0.24127871428571501</v>
          </cell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0.25560385714285699</v>
          </cell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0.29541442857142802</v>
          </cell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0.27392671428571502</v>
          </cell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0.25327185714285699</v>
          </cell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0.25318857142857198</v>
          </cell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0.22770314285714299</v>
          </cell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0.85185185185185197</v>
          </cell>
          <cell r="G69">
            <v>0.23319999999999999</v>
          </cell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0.27900714285714301</v>
          </cell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0.26651428571428498</v>
          </cell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0.22537114285714299</v>
          </cell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0.28117257142857199</v>
          </cell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0.24685885714285699</v>
          </cell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0.26751371428571502</v>
          </cell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0.26659757142857199</v>
          </cell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0.27334371428571502</v>
          </cell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0.26651428571428498</v>
          </cell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0.23161757142857201</v>
          </cell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1.3602484472049701</v>
          </cell>
          <cell r="G83">
            <v>0.264348857142857</v>
          </cell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0.28950114285714301</v>
          </cell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0.19155714285714301</v>
          </cell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0.60183066361556103</v>
          </cell>
          <cell r="G88">
            <v>0.26851314285714301</v>
          </cell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0.61490683229813703</v>
          </cell>
          <cell r="G90">
            <v>0.23786399999999999</v>
          </cell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1.2602089268755901</v>
          </cell>
          <cell r="G91">
            <v>0.260351142857143</v>
          </cell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0.22786971428571501</v>
          </cell>
          <cell r="N92" t="str">
            <v>陈凤珍</v>
          </cell>
        </row>
        <row r="93">
          <cell r="A93">
            <v>104428</v>
          </cell>
          <cell r="B93" t="str">
            <v>永康东路药店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0.27450971428571502</v>
          </cell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0.24152857142857201</v>
          </cell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0.87046065068152401</v>
          </cell>
          <cell r="G95">
            <v>0.25818571428571502</v>
          </cell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0.20821428571428499</v>
          </cell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0.25735285714285699</v>
          </cell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0.21654285714285701</v>
          </cell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0.71428571428571397</v>
          </cell>
          <cell r="G99">
            <v>0.18356171428571499</v>
          </cell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0.56799999999999995</v>
          </cell>
          <cell r="G100">
            <v>0.16657142857142801</v>
          </cell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0.90476190476190499</v>
          </cell>
          <cell r="G101">
            <v>0.211212571428572</v>
          </cell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1.2141706924315601</v>
          </cell>
          <cell r="G102">
            <v>0.264432142857143</v>
          </cell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0.28233857142857199</v>
          </cell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0.26651428571428498</v>
          </cell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0.23053485714285701</v>
          </cell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1.1818181818181801</v>
          </cell>
          <cell r="G106">
            <v>0.18322857142857199</v>
          </cell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0.22903571428571501</v>
          </cell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0.25818571428571502</v>
          </cell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0.25901857142857199</v>
          </cell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0.20405000000000001</v>
          </cell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0.27700828571428499</v>
          </cell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0.27825757142857199</v>
          </cell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0.23045157142857201</v>
          </cell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0.29832942857142802</v>
          </cell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0.30474242857142803</v>
          </cell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0.72898799313893703</v>
          </cell>
          <cell r="G118">
            <v>0.20821428571428499</v>
          </cell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0.25527071428571502</v>
          </cell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0.24627585714285699</v>
          </cell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0.23569857142857201</v>
          </cell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0.29599742857142802</v>
          </cell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0.21654285714285701</v>
          </cell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0.26110071428571502</v>
          </cell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1.2981366459627299</v>
          </cell>
          <cell r="G126">
            <v>0.17623257142857199</v>
          </cell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0.26251657142857199</v>
          </cell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0.27084514285714301</v>
          </cell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0.27584228571428498</v>
          </cell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0.28017314285714301</v>
          </cell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0.23336657142857201</v>
          </cell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0.27609214285714301</v>
          </cell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0.26626442857142801</v>
          </cell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0.94373401534526902</v>
          </cell>
          <cell r="G135">
            <v>0.25002371428571502</v>
          </cell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0.26043442857142801</v>
          </cell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0.24452685714285699</v>
          </cell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0.25435457142857198</v>
          </cell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0.28042299999999998</v>
          </cell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0.25785257142857199</v>
          </cell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0.23611499999999999</v>
          </cell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0.24152857142857201</v>
          </cell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0.21654285714285701</v>
          </cell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46"/>
  <sheetViews>
    <sheetView workbookViewId="0">
      <pane ySplit="2" topLeftCell="A84" activePane="bottomLeft" state="frozen"/>
      <selection pane="bottomLeft" activeCell="R93" sqref="R93"/>
    </sheetView>
  </sheetViews>
  <sheetFormatPr defaultColWidth="9" defaultRowHeight="21.95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3" customWidth="1"/>
    <col min="9" max="9" width="7.25" style="93" customWidth="1"/>
    <col min="10" max="11" width="12.625" style="95" customWidth="1"/>
    <col min="12" max="12" width="12.625" style="64"/>
    <col min="13" max="15" width="10.875" style="64" customWidth="1"/>
    <col min="16" max="16" width="10.875" style="68" customWidth="1"/>
    <col min="17" max="17" width="14.375" style="121" customWidth="1"/>
    <col min="18" max="18" width="12.625" style="111" customWidth="1"/>
    <col min="19" max="19" width="12.625" style="140" hidden="1" customWidth="1"/>
    <col min="20" max="20" width="10.375" style="140" hidden="1" customWidth="1"/>
    <col min="21" max="25" width="12.625" style="141" customWidth="1"/>
    <col min="26" max="30" width="12.625" style="121" customWidth="1"/>
    <col min="31" max="32" width="12.625" style="93" hidden="1" customWidth="1"/>
    <col min="33" max="33" width="9" style="141" customWidth="1"/>
    <col min="34" max="34" width="11.25" style="106" customWidth="1"/>
    <col min="35" max="35" width="11.5" style="106" customWidth="1"/>
    <col min="36" max="37" width="12.625" style="140" customWidth="1"/>
    <col min="38" max="38" width="13" style="95" customWidth="1"/>
    <col min="39" max="40" width="12.625" style="95" hidden="1" customWidth="1"/>
    <col min="41" max="41" width="10.125" style="141" customWidth="1"/>
    <col min="42" max="43" width="11.875" style="140" customWidth="1"/>
    <col min="44" max="44" width="14.25" style="64" customWidth="1"/>
    <col min="45" max="45" width="12.875" style="64" customWidth="1"/>
    <col min="46" max="46" width="13.25" style="121" customWidth="1"/>
    <col min="47" max="47" width="12.625" style="64" hidden="1" customWidth="1"/>
    <col min="48" max="48" width="12.625" style="93"/>
    <col min="49" max="16384" width="9" style="64"/>
  </cols>
  <sheetData>
    <row r="1" spans="1:48" ht="21.95" customHeight="1">
      <c r="A1" s="174" t="s">
        <v>0</v>
      </c>
      <c r="B1" s="174"/>
      <c r="C1" s="174"/>
      <c r="D1" s="174"/>
      <c r="E1" s="174"/>
      <c r="F1" s="142"/>
      <c r="G1" s="175" t="s">
        <v>1</v>
      </c>
      <c r="H1" s="176"/>
      <c r="I1" s="176"/>
      <c r="J1" s="176"/>
      <c r="K1" s="176"/>
      <c r="L1" s="176"/>
      <c r="M1" s="176"/>
      <c r="N1" s="176"/>
      <c r="O1" s="143"/>
      <c r="P1" s="143"/>
      <c r="Q1" s="143"/>
      <c r="R1" s="149"/>
      <c r="S1" s="177" t="s">
        <v>2</v>
      </c>
      <c r="T1" s="177"/>
      <c r="U1" s="177"/>
      <c r="V1" s="177"/>
      <c r="W1" s="177"/>
      <c r="X1" s="177"/>
      <c r="Y1" s="177"/>
      <c r="Z1" s="178"/>
      <c r="AA1" s="178"/>
      <c r="AB1" s="178"/>
      <c r="AC1" s="179" t="s">
        <v>3</v>
      </c>
      <c r="AD1" s="179"/>
      <c r="AE1" s="179"/>
      <c r="AF1" s="179"/>
      <c r="AG1" s="180"/>
      <c r="AH1" s="180"/>
      <c r="AI1" s="180"/>
      <c r="AJ1" s="180"/>
      <c r="AK1" s="180"/>
      <c r="AL1" s="157"/>
      <c r="AM1" s="181" t="s">
        <v>4</v>
      </c>
      <c r="AN1" s="180"/>
      <c r="AO1" s="180"/>
      <c r="AP1" s="180"/>
      <c r="AQ1" s="180"/>
      <c r="AR1" s="180"/>
      <c r="AS1" s="180"/>
      <c r="AT1" s="182"/>
    </row>
    <row r="2" spans="1:48" s="139" customFormat="1" ht="33.950000000000003" customHeight="1">
      <c r="A2" s="97" t="s">
        <v>5</v>
      </c>
      <c r="B2" s="97" t="s">
        <v>6</v>
      </c>
      <c r="C2" s="97" t="s">
        <v>7</v>
      </c>
      <c r="D2" s="20" t="s">
        <v>8</v>
      </c>
      <c r="E2" s="20" t="s">
        <v>9</v>
      </c>
      <c r="F2" s="98" t="s">
        <v>10</v>
      </c>
      <c r="G2" s="18" t="s">
        <v>11</v>
      </c>
      <c r="H2" s="102" t="s">
        <v>12</v>
      </c>
      <c r="I2" s="144" t="s">
        <v>13</v>
      </c>
      <c r="J2" s="105" t="s">
        <v>14</v>
      </c>
      <c r="K2" s="105" t="s">
        <v>15</v>
      </c>
      <c r="L2" s="103" t="s">
        <v>16</v>
      </c>
      <c r="M2" s="145" t="s">
        <v>17</v>
      </c>
      <c r="N2" s="146" t="s">
        <v>18</v>
      </c>
      <c r="O2" s="145" t="s">
        <v>19</v>
      </c>
      <c r="P2" s="145" t="s">
        <v>20</v>
      </c>
      <c r="Q2" s="145" t="s">
        <v>21</v>
      </c>
      <c r="R2" s="105" t="s">
        <v>22</v>
      </c>
      <c r="S2" s="150" t="s">
        <v>23</v>
      </c>
      <c r="T2" s="150" t="s">
        <v>24</v>
      </c>
      <c r="U2" s="151" t="s">
        <v>25</v>
      </c>
      <c r="V2" s="152" t="s">
        <v>26</v>
      </c>
      <c r="W2" s="151" t="s">
        <v>27</v>
      </c>
      <c r="X2" s="153" t="s">
        <v>28</v>
      </c>
      <c r="Y2" s="153" t="s">
        <v>29</v>
      </c>
      <c r="Z2" s="152" t="s">
        <v>30</v>
      </c>
      <c r="AA2" s="152" t="s">
        <v>31</v>
      </c>
      <c r="AB2" s="152" t="s">
        <v>32</v>
      </c>
      <c r="AC2" s="145" t="s">
        <v>33</v>
      </c>
      <c r="AD2" s="145" t="s">
        <v>34</v>
      </c>
      <c r="AE2" s="158" t="s">
        <v>11</v>
      </c>
      <c r="AF2" s="158" t="s">
        <v>12</v>
      </c>
      <c r="AG2" s="162" t="s">
        <v>16</v>
      </c>
      <c r="AH2" s="163" t="s">
        <v>17</v>
      </c>
      <c r="AI2" s="164" t="s">
        <v>35</v>
      </c>
      <c r="AJ2" s="105" t="s">
        <v>19</v>
      </c>
      <c r="AK2" s="105" t="s">
        <v>20</v>
      </c>
      <c r="AL2" s="163" t="s">
        <v>36</v>
      </c>
      <c r="AM2" s="165" t="s">
        <v>23</v>
      </c>
      <c r="AN2" s="165" t="s">
        <v>24</v>
      </c>
      <c r="AO2" s="151" t="s">
        <v>25</v>
      </c>
      <c r="AP2" s="166" t="s">
        <v>26</v>
      </c>
      <c r="AQ2" s="167" t="s">
        <v>27</v>
      </c>
      <c r="AR2" s="166" t="s">
        <v>28</v>
      </c>
      <c r="AS2" s="166" t="s">
        <v>29</v>
      </c>
      <c r="AT2" s="166" t="s">
        <v>37</v>
      </c>
      <c r="AU2" s="139" t="s">
        <v>38</v>
      </c>
      <c r="AV2" s="139" t="s">
        <v>39</v>
      </c>
    </row>
    <row r="3" spans="1:48" ht="21.95" customHeight="1">
      <c r="A3" s="117">
        <v>385</v>
      </c>
      <c r="B3" s="117" t="s">
        <v>40</v>
      </c>
      <c r="C3" s="117" t="s">
        <v>41</v>
      </c>
      <c r="D3" s="27">
        <v>1</v>
      </c>
      <c r="E3" s="27">
        <v>200</v>
      </c>
      <c r="F3" s="63">
        <v>600</v>
      </c>
      <c r="G3" s="64">
        <v>28000</v>
      </c>
      <c r="H3" s="93">
        <v>5372.9279999999799</v>
      </c>
      <c r="I3" s="147">
        <f>VLOOKUP(A3,[1]正式员工数!$A:$C,3,0)</f>
        <v>3</v>
      </c>
      <c r="J3" s="95">
        <v>57875.58</v>
      </c>
      <c r="K3" s="95">
        <v>13478.93</v>
      </c>
      <c r="L3" s="96">
        <v>0.19189028571428501</v>
      </c>
      <c r="M3" s="147">
        <f>G3*3</f>
        <v>84000</v>
      </c>
      <c r="N3" s="147">
        <f>H3*3</f>
        <v>16118.7839999999</v>
      </c>
      <c r="O3" s="108">
        <f>J3/M3</f>
        <v>0.68899500000000002</v>
      </c>
      <c r="P3" s="148">
        <f>K3/N3</f>
        <v>0.83622499066927403</v>
      </c>
      <c r="Q3" s="154"/>
      <c r="S3" s="140">
        <v>30545.4545454545</v>
      </c>
      <c r="T3" s="140">
        <v>5529.5999999999904</v>
      </c>
      <c r="U3" s="155">
        <v>0.18102857142857101</v>
      </c>
      <c r="V3" s="140">
        <f>S3*3</f>
        <v>91636.363636363501</v>
      </c>
      <c r="W3" s="140">
        <f>T3*3</f>
        <v>16588.8</v>
      </c>
      <c r="X3" s="156">
        <f>J3/V3</f>
        <v>0.63157875000000097</v>
      </c>
      <c r="Y3" s="159">
        <f>K3/W3</f>
        <v>0.81253194926697703</v>
      </c>
      <c r="Z3" s="160"/>
      <c r="AA3" s="160"/>
      <c r="AB3" s="95"/>
      <c r="AC3" s="95">
        <f>VLOOKUP(A3,[2]查询时间段分门店销售汇总!$D:$L,9,0)</f>
        <v>57904.36</v>
      </c>
      <c r="AD3" s="95">
        <f>VLOOKUP(A3,[2]查询时间段分门店销售汇总!$D:$M,10,0)</f>
        <v>16525.61</v>
      </c>
      <c r="AE3" s="93">
        <v>20363.6363636364</v>
      </c>
      <c r="AF3" s="93">
        <v>4662.4581818181796</v>
      </c>
      <c r="AG3" s="155">
        <v>0.22896</v>
      </c>
      <c r="AH3" s="106">
        <f>AE3*4</f>
        <v>81454.545454545601</v>
      </c>
      <c r="AI3" s="106">
        <f>AF3*4</f>
        <v>18649.8327272727</v>
      </c>
      <c r="AJ3" s="155">
        <f>AC3/AH3</f>
        <v>0.71087941964285595</v>
      </c>
      <c r="AK3" s="155">
        <f>AD3/AI3</f>
        <v>0.88609963647736401</v>
      </c>
      <c r="AL3" s="161"/>
      <c r="AM3" s="95">
        <v>22909.090909090901</v>
      </c>
      <c r="AN3" s="95">
        <v>4995.4909090908905</v>
      </c>
      <c r="AO3" s="155">
        <v>0.21805714285714201</v>
      </c>
      <c r="AP3" s="140">
        <f>AM3*4</f>
        <v>91636.363636363603</v>
      </c>
      <c r="AQ3" s="140">
        <f>AN3*4</f>
        <v>19981.963636363598</v>
      </c>
      <c r="AR3" s="96">
        <f>AC3/AP3</f>
        <v>0.631892817460318</v>
      </c>
      <c r="AS3" s="96">
        <f>AD3/AQ3</f>
        <v>0.82702632737887605</v>
      </c>
      <c r="AV3" s="93">
        <f>R3+AB3+AT3+AU3</f>
        <v>0</v>
      </c>
    </row>
    <row r="4" spans="1:48" ht="21.95" customHeight="1">
      <c r="A4" s="117">
        <v>108656</v>
      </c>
      <c r="B4" s="117" t="s">
        <v>42</v>
      </c>
      <c r="C4" s="117" t="s">
        <v>41</v>
      </c>
      <c r="D4" s="27">
        <v>1</v>
      </c>
      <c r="E4" s="27">
        <v>200</v>
      </c>
      <c r="F4" s="63">
        <v>600</v>
      </c>
      <c r="G4" s="64">
        <v>20631</v>
      </c>
      <c r="H4" s="93">
        <v>4126.2</v>
      </c>
      <c r="I4" s="147">
        <f>VLOOKUP(A4,[1]正式员工数!$A:$C,3,0)</f>
        <v>2</v>
      </c>
      <c r="J4" s="95">
        <f>VLOOKUP(A4,[3]查询时间段分门店销售汇总!$D:$L,9,0)</f>
        <v>72209.36</v>
      </c>
      <c r="K4" s="95">
        <f>VLOOKUP(A4,[3]查询时间段分门店销售汇总!$D:$M,10,0)</f>
        <v>15376.37</v>
      </c>
      <c r="L4" s="96">
        <v>0.2</v>
      </c>
      <c r="M4" s="147">
        <f t="shared" ref="M4:M35" si="0">G4*3</f>
        <v>61893</v>
      </c>
      <c r="N4" s="147">
        <f t="shared" ref="N4:N35" si="1">H4*3</f>
        <v>12378.6</v>
      </c>
      <c r="O4" s="108">
        <f t="shared" ref="O4:O35" si="2">J4/M4</f>
        <v>1.1666805616144</v>
      </c>
      <c r="P4" s="148">
        <f t="shared" ref="P4:P35" si="3">K4/N4</f>
        <v>1.24217358990516</v>
      </c>
      <c r="Q4" s="154"/>
      <c r="S4" s="140">
        <v>22506.5454545455</v>
      </c>
      <c r="T4" s="140">
        <v>4069.0226571428502</v>
      </c>
      <c r="U4" s="155">
        <v>0.18079285714285701</v>
      </c>
      <c r="V4" s="140">
        <f t="shared" ref="V4:V35" si="4">S4*3</f>
        <v>67519.636363636499</v>
      </c>
      <c r="W4" s="140">
        <f t="shared" ref="W4:W35" si="5">T4*3</f>
        <v>12207.0679714286</v>
      </c>
      <c r="X4" s="156">
        <f t="shared" ref="X4:X35" si="6">J4/V4</f>
        <v>1.0694571814798599</v>
      </c>
      <c r="Y4" s="159">
        <f t="shared" ref="Y4:Y35" si="7">K4/W4</f>
        <v>1.2596284411612499</v>
      </c>
      <c r="Z4" s="160" t="s">
        <v>43</v>
      </c>
      <c r="AA4" s="160">
        <f>80*I4</f>
        <v>160</v>
      </c>
      <c r="AB4" s="95">
        <f>(K4-W4)*0.1</f>
        <v>316.93020285713999</v>
      </c>
      <c r="AC4" s="95">
        <f>VLOOKUP(A4,[2]查询时间段分门店销售汇总!$D:$L,9,0)</f>
        <v>36739.65</v>
      </c>
      <c r="AD4" s="95">
        <f>VLOOKUP(A4,[2]查询时间段分门店销售汇总!$D:$M,10,0)</f>
        <v>9317.4699999999993</v>
      </c>
      <c r="AE4" s="93">
        <v>15004.3636363636</v>
      </c>
      <c r="AF4" s="93">
        <v>3580.5867768595099</v>
      </c>
      <c r="AG4" s="155">
        <v>0.23863636363636401</v>
      </c>
      <c r="AH4" s="106">
        <f t="shared" ref="AH4:AH35" si="8">AE4*4</f>
        <v>60017.454545454399</v>
      </c>
      <c r="AI4" s="106">
        <f t="shared" ref="AI4:AI35" si="9">AF4*4</f>
        <v>14322.347107438</v>
      </c>
      <c r="AJ4" s="155">
        <f t="shared" ref="AJ4:AJ35" si="10">AC4/AH4</f>
        <v>0.61214942016868001</v>
      </c>
      <c r="AK4" s="155">
        <f t="shared" ref="AK4:AK35" si="11">AD4/AI4</f>
        <v>0.65055468423615803</v>
      </c>
      <c r="AL4" s="161"/>
      <c r="AM4" s="95">
        <v>16879.909090909099</v>
      </c>
      <c r="AN4" s="95">
        <v>3836.3429752066099</v>
      </c>
      <c r="AO4" s="155">
        <v>0.22727272727272699</v>
      </c>
      <c r="AP4" s="140">
        <f t="shared" ref="AP4:AP35" si="12">AM4*4</f>
        <v>67519.636363636397</v>
      </c>
      <c r="AQ4" s="140">
        <f t="shared" ref="AQ4:AQ35" si="13">AN4*4</f>
        <v>15345.3719008264</v>
      </c>
      <c r="AR4" s="96">
        <f t="shared" ref="AR4:AR35" si="14">AC4/AP4</f>
        <v>0.54413281792771395</v>
      </c>
      <c r="AS4" s="96">
        <f t="shared" ref="AS4:AS35" si="15">AD4/AQ4</f>
        <v>0.60718437195374797</v>
      </c>
      <c r="AU4" s="64">
        <f>80*I4</f>
        <v>160</v>
      </c>
      <c r="AV4" s="93">
        <f t="shared" ref="AV4:AV35" si="16">R4+AB4+AT4+AU4</f>
        <v>476.93020285713999</v>
      </c>
    </row>
    <row r="5" spans="1:48" ht="21.95" customHeight="1">
      <c r="A5" s="117">
        <v>514</v>
      </c>
      <c r="B5" s="117" t="s">
        <v>44</v>
      </c>
      <c r="C5" s="117" t="s">
        <v>41</v>
      </c>
      <c r="D5" s="27">
        <v>1</v>
      </c>
      <c r="E5" s="27">
        <v>200</v>
      </c>
      <c r="F5" s="63">
        <v>600</v>
      </c>
      <c r="G5" s="64">
        <v>20500</v>
      </c>
      <c r="H5" s="93">
        <v>5195.4877857142701</v>
      </c>
      <c r="I5" s="147">
        <f>VLOOKUP(A5,[1]正式员工数!$A:$C,3,0)</f>
        <v>4</v>
      </c>
      <c r="J5" s="95">
        <f>VLOOKUP(A5,[3]查询时间段分门店销售汇总!$D:$L,9,0)</f>
        <v>43811.45</v>
      </c>
      <c r="K5" s="95">
        <f>VLOOKUP(A5,[3]查询时间段分门店销售汇总!$D:$M,10,0)</f>
        <v>10639.85</v>
      </c>
      <c r="L5" s="96">
        <v>0.25343842857142801</v>
      </c>
      <c r="M5" s="147">
        <f t="shared" si="0"/>
        <v>61500</v>
      </c>
      <c r="N5" s="147">
        <f t="shared" si="1"/>
        <v>15586.4633571428</v>
      </c>
      <c r="O5" s="96">
        <f t="shared" si="2"/>
        <v>0.71238130081300799</v>
      </c>
      <c r="P5" s="110">
        <f t="shared" si="3"/>
        <v>0.68263401107757304</v>
      </c>
      <c r="Q5" s="154"/>
      <c r="S5" s="140">
        <v>22363.6363636364</v>
      </c>
      <c r="T5" s="140">
        <v>5346.9857142857099</v>
      </c>
      <c r="U5" s="155">
        <v>0.239092857142857</v>
      </c>
      <c r="V5" s="140">
        <f t="shared" si="4"/>
        <v>67090.909090909205</v>
      </c>
      <c r="W5" s="140">
        <f t="shared" si="5"/>
        <v>16040.9571428571</v>
      </c>
      <c r="X5" s="155">
        <f t="shared" si="6"/>
        <v>0.65301619241192299</v>
      </c>
      <c r="Y5" s="155">
        <f t="shared" si="7"/>
        <v>0.66329271409704105</v>
      </c>
      <c r="Z5" s="161"/>
      <c r="AA5" s="161"/>
      <c r="AB5" s="161"/>
      <c r="AC5" s="95">
        <f>VLOOKUP(A5,[2]查询时间段分门店销售汇总!$D:$L,9,0)</f>
        <v>34030.07</v>
      </c>
      <c r="AD5" s="95">
        <f>VLOOKUP(A5,[2]查询时间段分门店销售汇总!$D:$M,10,0)</f>
        <v>10527.94</v>
      </c>
      <c r="AE5" s="93">
        <v>14909.090909090901</v>
      </c>
      <c r="AF5" s="93">
        <v>4508.48113636364</v>
      </c>
      <c r="AG5" s="155">
        <v>0.30239812500000002</v>
      </c>
      <c r="AH5" s="106">
        <f t="shared" si="8"/>
        <v>59636.363636363603</v>
      </c>
      <c r="AI5" s="106">
        <f t="shared" si="9"/>
        <v>18033.9245454546</v>
      </c>
      <c r="AJ5" s="155">
        <f t="shared" si="10"/>
        <v>0.57062617378048797</v>
      </c>
      <c r="AK5" s="155">
        <f t="shared" si="11"/>
        <v>0.58378529717501604</v>
      </c>
      <c r="AL5" s="161"/>
      <c r="AM5" s="95">
        <v>16772.727272727301</v>
      </c>
      <c r="AN5" s="95">
        <v>4830.5155032467501</v>
      </c>
      <c r="AO5" s="155">
        <v>0.28799821428571398</v>
      </c>
      <c r="AP5" s="140">
        <f t="shared" si="12"/>
        <v>67090.909090909205</v>
      </c>
      <c r="AQ5" s="140">
        <f t="shared" si="13"/>
        <v>19322.062012987</v>
      </c>
      <c r="AR5" s="96">
        <f t="shared" si="14"/>
        <v>0.50722326558265496</v>
      </c>
      <c r="AS5" s="96">
        <f t="shared" si="15"/>
        <v>0.54486627736334903</v>
      </c>
      <c r="AV5" s="93">
        <f t="shared" si="16"/>
        <v>0</v>
      </c>
    </row>
    <row r="6" spans="1:48" ht="21.95" customHeight="1">
      <c r="A6" s="61">
        <v>102567</v>
      </c>
      <c r="B6" s="61" t="s">
        <v>45</v>
      </c>
      <c r="C6" s="61" t="s">
        <v>41</v>
      </c>
      <c r="D6" s="62">
        <v>2</v>
      </c>
      <c r="E6" s="62">
        <v>100</v>
      </c>
      <c r="F6" s="63">
        <v>300</v>
      </c>
      <c r="G6" s="64">
        <v>9000</v>
      </c>
      <c r="H6" s="93">
        <v>2128.7828571428599</v>
      </c>
      <c r="I6" s="147">
        <f>VLOOKUP(A6,[1]正式员工数!$A:$C,3,0)</f>
        <v>2</v>
      </c>
      <c r="J6" s="95">
        <f>VLOOKUP(A6,[3]查询时间段分门店销售汇总!$D:$L,9,0)</f>
        <v>17261.23</v>
      </c>
      <c r="K6" s="95">
        <f>VLOOKUP(A6,[3]查询时间段分门店销售汇总!$D:$M,10,0)</f>
        <v>5323.6</v>
      </c>
      <c r="L6" s="96">
        <v>0.236531428571428</v>
      </c>
      <c r="M6" s="147">
        <f t="shared" si="0"/>
        <v>27000</v>
      </c>
      <c r="N6" s="147">
        <f t="shared" si="1"/>
        <v>6386.3485714285798</v>
      </c>
      <c r="O6" s="96">
        <f t="shared" si="2"/>
        <v>0.63930481481481505</v>
      </c>
      <c r="P6" s="110">
        <f t="shared" si="3"/>
        <v>0.83359057847497797</v>
      </c>
      <c r="Q6" s="154"/>
      <c r="S6" s="140">
        <v>9818.1818181818198</v>
      </c>
      <c r="T6" s="140">
        <v>2190.8571428571399</v>
      </c>
      <c r="U6" s="155">
        <v>0.223142857142857</v>
      </c>
      <c r="V6" s="140">
        <f t="shared" si="4"/>
        <v>29454.5454545455</v>
      </c>
      <c r="W6" s="140">
        <f t="shared" si="5"/>
        <v>6572.5714285714203</v>
      </c>
      <c r="X6" s="155">
        <f t="shared" si="6"/>
        <v>0.58602941358024596</v>
      </c>
      <c r="Y6" s="155">
        <f t="shared" si="7"/>
        <v>0.80997217875152305</v>
      </c>
      <c r="Z6" s="161"/>
      <c r="AA6" s="161"/>
      <c r="AB6" s="161"/>
      <c r="AC6" s="95">
        <f>VLOOKUP(A6,[2]查询时间段分门店销售汇总!$D:$L,9,0)</f>
        <v>21998.5</v>
      </c>
      <c r="AD6" s="95">
        <f>VLOOKUP(A6,[2]查询时间段分门店销售汇总!$D:$M,10,0)</f>
        <v>7081.14</v>
      </c>
      <c r="AE6" s="93">
        <v>6545.4545454545496</v>
      </c>
      <c r="AF6" s="93">
        <v>1847.29090909091</v>
      </c>
      <c r="AG6" s="155">
        <v>0.282225</v>
      </c>
      <c r="AH6" s="106">
        <f t="shared" si="8"/>
        <v>26181.818181818198</v>
      </c>
      <c r="AI6" s="106">
        <f t="shared" si="9"/>
        <v>7389.1636363636399</v>
      </c>
      <c r="AJ6" s="155">
        <f t="shared" si="10"/>
        <v>0.840220486111111</v>
      </c>
      <c r="AK6" s="155">
        <f t="shared" si="11"/>
        <v>0.95831414060885201</v>
      </c>
      <c r="AL6" s="161"/>
      <c r="AM6" s="95">
        <v>7363.6363636363603</v>
      </c>
      <c r="AN6" s="95">
        <v>1979.2402597402599</v>
      </c>
      <c r="AO6" s="155">
        <v>0.26878571428571402</v>
      </c>
      <c r="AP6" s="140">
        <f t="shared" si="12"/>
        <v>29454.545454545401</v>
      </c>
      <c r="AQ6" s="140">
        <f t="shared" si="13"/>
        <v>7916.9610389610398</v>
      </c>
      <c r="AR6" s="96">
        <f t="shared" si="14"/>
        <v>0.74686265432098797</v>
      </c>
      <c r="AS6" s="96">
        <f t="shared" si="15"/>
        <v>0.89442653123492899</v>
      </c>
      <c r="AV6" s="93">
        <f t="shared" si="16"/>
        <v>0</v>
      </c>
    </row>
    <row r="7" spans="1:48" ht="21.95" customHeight="1">
      <c r="A7" s="61">
        <v>371</v>
      </c>
      <c r="B7" s="61" t="s">
        <v>46</v>
      </c>
      <c r="C7" s="61" t="s">
        <v>41</v>
      </c>
      <c r="D7" s="62">
        <v>2</v>
      </c>
      <c r="E7" s="62">
        <v>100</v>
      </c>
      <c r="F7" s="63">
        <v>300</v>
      </c>
      <c r="G7" s="64">
        <v>7000</v>
      </c>
      <c r="H7" s="93">
        <v>1746.6679999999999</v>
      </c>
      <c r="I7" s="147">
        <f>VLOOKUP(A7,[1]正式员工数!$A:$C,3,0)</f>
        <v>2</v>
      </c>
      <c r="J7" s="95">
        <f>VLOOKUP(A7,[3]查询时间段分门店销售汇总!$D:$L,9,0)</f>
        <v>13577.23</v>
      </c>
      <c r="K7" s="95">
        <f>VLOOKUP(A7,[3]查询时间段分门店销售汇总!$D:$M,10,0)</f>
        <v>4113.03</v>
      </c>
      <c r="L7" s="96">
        <v>0.249524</v>
      </c>
      <c r="M7" s="147">
        <f t="shared" si="0"/>
        <v>21000</v>
      </c>
      <c r="N7" s="147">
        <f t="shared" si="1"/>
        <v>5240.0039999999999</v>
      </c>
      <c r="O7" s="96">
        <f t="shared" si="2"/>
        <v>0.646534761904762</v>
      </c>
      <c r="P7" s="110">
        <f t="shared" si="3"/>
        <v>0.78492879013069405</v>
      </c>
      <c r="Q7" s="154"/>
      <c r="S7" s="140">
        <v>7636.3636363636397</v>
      </c>
      <c r="T7" s="140">
        <v>1797.6</v>
      </c>
      <c r="U7" s="155">
        <v>0.2354</v>
      </c>
      <c r="V7" s="140">
        <f t="shared" si="4"/>
        <v>22909.090909090901</v>
      </c>
      <c r="W7" s="140">
        <f t="shared" si="5"/>
        <v>5392.8</v>
      </c>
      <c r="X7" s="155">
        <f t="shared" si="6"/>
        <v>0.59265686507936499</v>
      </c>
      <c r="Y7" s="155">
        <f t="shared" si="7"/>
        <v>0.76268914107699104</v>
      </c>
      <c r="Z7" s="161"/>
      <c r="AA7" s="161"/>
      <c r="AB7" s="161"/>
      <c r="AC7" s="95">
        <f>VLOOKUP(A7,[2]查询时间段分门店销售汇总!$D:$L,9,0)</f>
        <v>12674.84</v>
      </c>
      <c r="AD7" s="95">
        <f>VLOOKUP(A7,[2]查询时间段分门店销售汇总!$D:$M,10,0)</f>
        <v>3885.85</v>
      </c>
      <c r="AE7" s="93">
        <v>5090.9090909090901</v>
      </c>
      <c r="AF7" s="93">
        <v>1515.70363636364</v>
      </c>
      <c r="AG7" s="155">
        <v>0.29772749999999998</v>
      </c>
      <c r="AH7" s="106">
        <f t="shared" si="8"/>
        <v>20363.6363636364</v>
      </c>
      <c r="AI7" s="106">
        <f t="shared" si="9"/>
        <v>6062.8145454545602</v>
      </c>
      <c r="AJ7" s="155">
        <f t="shared" si="10"/>
        <v>0.62242517857142898</v>
      </c>
      <c r="AK7" s="155">
        <f t="shared" si="11"/>
        <v>0.640931694490526</v>
      </c>
      <c r="AL7" s="161"/>
      <c r="AM7" s="95">
        <v>5727.2727272727298</v>
      </c>
      <c r="AN7" s="95">
        <v>1623.96818181818</v>
      </c>
      <c r="AO7" s="155">
        <v>0.28355000000000002</v>
      </c>
      <c r="AP7" s="140">
        <f t="shared" si="12"/>
        <v>22909.090909090901</v>
      </c>
      <c r="AQ7" s="140">
        <f t="shared" si="13"/>
        <v>6495.8727272727201</v>
      </c>
      <c r="AR7" s="96">
        <f t="shared" si="14"/>
        <v>0.55326682539682503</v>
      </c>
      <c r="AS7" s="96">
        <f t="shared" si="15"/>
        <v>0.59820291485782695</v>
      </c>
      <c r="AV7" s="93">
        <f t="shared" si="16"/>
        <v>0</v>
      </c>
    </row>
    <row r="8" spans="1:48" ht="21.95" customHeight="1">
      <c r="A8" s="117">
        <v>343</v>
      </c>
      <c r="B8" s="117" t="s">
        <v>47</v>
      </c>
      <c r="C8" s="117" t="s">
        <v>48</v>
      </c>
      <c r="D8" s="27">
        <v>1</v>
      </c>
      <c r="E8" s="27">
        <v>200</v>
      </c>
      <c r="F8" s="63">
        <v>600</v>
      </c>
      <c r="G8" s="64">
        <v>40000</v>
      </c>
      <c r="H8" s="93">
        <v>10257.468571428601</v>
      </c>
      <c r="I8" s="147">
        <f>VLOOKUP(A8,[1]正式员工数!$A:$C,3,0)</f>
        <v>4</v>
      </c>
      <c r="J8" s="95">
        <f>VLOOKUP(A8,[3]查询时间段分门店销售汇总!$D:$L,9,0)</f>
        <v>127494.81</v>
      </c>
      <c r="K8" s="95">
        <f>VLOOKUP(A8,[3]查询时间段分门店销售汇总!$D:$M,10,0)</f>
        <v>34482.85</v>
      </c>
      <c r="L8" s="96">
        <v>0.25643671428571502</v>
      </c>
      <c r="M8" s="147">
        <f t="shared" si="0"/>
        <v>120000</v>
      </c>
      <c r="N8" s="147">
        <f t="shared" si="1"/>
        <v>30772.4057142858</v>
      </c>
      <c r="O8" s="108">
        <f t="shared" si="2"/>
        <v>1.0624567499999999</v>
      </c>
      <c r="P8" s="148">
        <f t="shared" si="3"/>
        <v>1.1205769974621</v>
      </c>
      <c r="Q8" s="154" t="s">
        <v>49</v>
      </c>
      <c r="R8" s="111">
        <f>(K8-N8)*0.05</f>
        <v>185.52221428570999</v>
      </c>
      <c r="S8" s="140">
        <v>43636.363636363603</v>
      </c>
      <c r="T8" s="140">
        <v>10556.5714285714</v>
      </c>
      <c r="U8" s="155">
        <v>0.24192142857142901</v>
      </c>
      <c r="V8" s="140">
        <f t="shared" si="4"/>
        <v>130909.090909091</v>
      </c>
      <c r="W8" s="140">
        <f t="shared" si="5"/>
        <v>31669.714285714199</v>
      </c>
      <c r="X8" s="155">
        <f t="shared" si="6"/>
        <v>0.97391868749999899</v>
      </c>
      <c r="Y8" s="159">
        <f t="shared" si="7"/>
        <v>1.08882731586735</v>
      </c>
      <c r="Z8" s="161"/>
      <c r="AA8" s="161"/>
      <c r="AB8" s="95"/>
      <c r="AC8" s="95">
        <f>VLOOKUP(A8,[2]查询时间段分门店销售汇总!$D:$L,9,0)</f>
        <v>98226.71</v>
      </c>
      <c r="AD8" s="95">
        <f>VLOOKUP(A8,[2]查询时间段分门店销售汇总!$D:$M,10,0)</f>
        <v>29659.22</v>
      </c>
      <c r="AE8" s="93">
        <v>29090.909090909099</v>
      </c>
      <c r="AF8" s="93">
        <v>8901.1090909091199</v>
      </c>
      <c r="AG8" s="155">
        <v>0.30597562500000097</v>
      </c>
      <c r="AH8" s="106">
        <f t="shared" si="8"/>
        <v>116363.636363636</v>
      </c>
      <c r="AI8" s="106">
        <f t="shared" si="9"/>
        <v>35604.436363636501</v>
      </c>
      <c r="AJ8" s="155">
        <f t="shared" si="10"/>
        <v>0.84413578906249997</v>
      </c>
      <c r="AK8" s="155">
        <f t="shared" si="11"/>
        <v>0.83302034884314502</v>
      </c>
      <c r="AL8" s="161"/>
      <c r="AM8" s="95">
        <v>32727.272727272699</v>
      </c>
      <c r="AN8" s="95">
        <v>9536.9025974026208</v>
      </c>
      <c r="AO8" s="155">
        <v>0.29140535714285798</v>
      </c>
      <c r="AP8" s="140">
        <f t="shared" si="12"/>
        <v>130909.090909091</v>
      </c>
      <c r="AQ8" s="140">
        <f t="shared" si="13"/>
        <v>38147.610389610498</v>
      </c>
      <c r="AR8" s="96">
        <f t="shared" si="14"/>
        <v>0.75034292361111199</v>
      </c>
      <c r="AS8" s="96">
        <f t="shared" si="15"/>
        <v>0.777485658920269</v>
      </c>
      <c r="AV8" s="93">
        <f t="shared" si="16"/>
        <v>185.52221428570999</v>
      </c>
    </row>
    <row r="9" spans="1:48" ht="21.95" customHeight="1">
      <c r="A9" s="117">
        <v>365</v>
      </c>
      <c r="B9" s="117" t="s">
        <v>50</v>
      </c>
      <c r="C9" s="117" t="s">
        <v>48</v>
      </c>
      <c r="D9" s="27">
        <v>1</v>
      </c>
      <c r="E9" s="27">
        <v>200</v>
      </c>
      <c r="F9" s="63">
        <v>600</v>
      </c>
      <c r="G9" s="64">
        <v>27000</v>
      </c>
      <c r="H9" s="93">
        <v>6474.0484285714401</v>
      </c>
      <c r="I9" s="147">
        <f>VLOOKUP(A9,[1]正式员工数!$A:$C,3,0)</f>
        <v>2</v>
      </c>
      <c r="J9" s="95">
        <f>VLOOKUP(A9,[3]查询时间段分门店销售汇总!$D:$L,9,0)</f>
        <v>47532.15</v>
      </c>
      <c r="K9" s="95">
        <f>VLOOKUP(A9,[3]查询时间段分门店销售汇总!$D:$M,10,0)</f>
        <v>12172.03</v>
      </c>
      <c r="L9" s="96">
        <v>0.23977957142857201</v>
      </c>
      <c r="M9" s="147">
        <f t="shared" si="0"/>
        <v>81000</v>
      </c>
      <c r="N9" s="147">
        <f t="shared" si="1"/>
        <v>19422.145285714301</v>
      </c>
      <c r="O9" s="96">
        <f t="shared" si="2"/>
        <v>0.58681666666666699</v>
      </c>
      <c r="P9" s="110">
        <f t="shared" si="3"/>
        <v>0.62670883267220601</v>
      </c>
      <c r="Q9" s="154"/>
      <c r="S9" s="140">
        <v>29454.5454545455</v>
      </c>
      <c r="T9" s="140">
        <v>6662.8285714285703</v>
      </c>
      <c r="U9" s="155">
        <v>0.226207142857143</v>
      </c>
      <c r="V9" s="140">
        <f t="shared" si="4"/>
        <v>88363.636363636499</v>
      </c>
      <c r="W9" s="140">
        <f t="shared" si="5"/>
        <v>19988.4857142857</v>
      </c>
      <c r="X9" s="155">
        <f t="shared" si="6"/>
        <v>0.53791527777777703</v>
      </c>
      <c r="Y9" s="155">
        <f t="shared" si="7"/>
        <v>0.60895208241316101</v>
      </c>
      <c r="Z9" s="161"/>
      <c r="AA9" s="161"/>
      <c r="AB9" s="161"/>
      <c r="AC9" s="95">
        <f>VLOOKUP(A9,[2]查询时间段分门店销售汇总!$D:$L,9,0)</f>
        <v>62642.84</v>
      </c>
      <c r="AD9" s="95">
        <f>VLOOKUP(A9,[2]查询时间段分门店销售汇总!$D:$M,10,0)</f>
        <v>16051.85</v>
      </c>
      <c r="AE9" s="93">
        <v>19636.3636363636</v>
      </c>
      <c r="AF9" s="93">
        <v>5617.9759090909101</v>
      </c>
      <c r="AG9" s="155">
        <v>0.286100625</v>
      </c>
      <c r="AH9" s="106">
        <f t="shared" si="8"/>
        <v>78545.454545454399</v>
      </c>
      <c r="AI9" s="106">
        <f t="shared" si="9"/>
        <v>22471.903636363601</v>
      </c>
      <c r="AJ9" s="155">
        <f t="shared" si="10"/>
        <v>0.79753615740740902</v>
      </c>
      <c r="AK9" s="155">
        <f t="shared" si="11"/>
        <v>0.71430753085044296</v>
      </c>
      <c r="AL9" s="161"/>
      <c r="AM9" s="95">
        <v>22090.909090909099</v>
      </c>
      <c r="AN9" s="95">
        <v>6019.2599025974096</v>
      </c>
      <c r="AO9" s="155">
        <v>0.27247678571428602</v>
      </c>
      <c r="AP9" s="140">
        <f t="shared" si="12"/>
        <v>88363.636363636397</v>
      </c>
      <c r="AQ9" s="140">
        <f t="shared" si="13"/>
        <v>24077.039610389598</v>
      </c>
      <c r="AR9" s="96">
        <f t="shared" si="14"/>
        <v>0.70892102880658403</v>
      </c>
      <c r="AS9" s="96">
        <f t="shared" si="15"/>
        <v>0.66668702879374597</v>
      </c>
      <c r="AV9" s="93">
        <f t="shared" si="16"/>
        <v>0</v>
      </c>
    </row>
    <row r="10" spans="1:48" ht="21.95" customHeight="1">
      <c r="A10" s="61">
        <v>582</v>
      </c>
      <c r="B10" s="61" t="s">
        <v>51</v>
      </c>
      <c r="C10" s="61" t="s">
        <v>48</v>
      </c>
      <c r="D10" s="62">
        <v>2</v>
      </c>
      <c r="E10" s="62">
        <v>200</v>
      </c>
      <c r="F10" s="63">
        <v>600</v>
      </c>
      <c r="G10" s="64">
        <v>49000</v>
      </c>
      <c r="H10" s="93">
        <v>8829.7999999999993</v>
      </c>
      <c r="I10" s="147">
        <f>VLOOKUP(A10,[1]正式员工数!$A:$C,3,0)</f>
        <v>4</v>
      </c>
      <c r="J10" s="95">
        <f>VLOOKUP(A10,[3]查询时间段分门店销售汇总!$D:$L,9,0)</f>
        <v>121774.27</v>
      </c>
      <c r="K10" s="95">
        <f>VLOOKUP(A10,[3]查询时间段分门店销售汇总!$D:$M,10,0)</f>
        <v>27117.599999999999</v>
      </c>
      <c r="L10" s="96">
        <v>0.1802</v>
      </c>
      <c r="M10" s="147">
        <f t="shared" si="0"/>
        <v>147000</v>
      </c>
      <c r="N10" s="147">
        <f t="shared" si="1"/>
        <v>26489.4</v>
      </c>
      <c r="O10" s="96">
        <f t="shared" si="2"/>
        <v>0.82839639455782299</v>
      </c>
      <c r="P10" s="148">
        <f t="shared" si="3"/>
        <v>1.02371514643593</v>
      </c>
      <c r="Q10" s="154"/>
      <c r="S10" s="140">
        <v>53454.545454545398</v>
      </c>
      <c r="T10" s="140">
        <v>9087.2727272727298</v>
      </c>
      <c r="U10" s="155">
        <v>0.17</v>
      </c>
      <c r="V10" s="140">
        <f t="shared" si="4"/>
        <v>160363.636363636</v>
      </c>
      <c r="W10" s="140">
        <f t="shared" si="5"/>
        <v>27261.818181818198</v>
      </c>
      <c r="X10" s="155">
        <f t="shared" si="6"/>
        <v>0.759363361678006</v>
      </c>
      <c r="Y10" s="155">
        <f t="shared" si="7"/>
        <v>0.99470988395358095</v>
      </c>
      <c r="Z10" s="161"/>
      <c r="AA10" s="161"/>
      <c r="AB10" s="161"/>
      <c r="AC10" s="95">
        <f>VLOOKUP(A10,[2]查询时间段分门店销售汇总!$D:$L,9,0)</f>
        <v>131554.76</v>
      </c>
      <c r="AD10" s="95">
        <f>VLOOKUP(A10,[2]查询时间段分门店销售汇总!$D:$M,10,0)</f>
        <v>28044.94</v>
      </c>
      <c r="AE10" s="93">
        <v>35636.363636363603</v>
      </c>
      <c r="AF10" s="93">
        <v>7662.2231404958802</v>
      </c>
      <c r="AG10" s="155">
        <v>0.215011363636364</v>
      </c>
      <c r="AH10" s="106">
        <f t="shared" si="8"/>
        <v>142545.45454545401</v>
      </c>
      <c r="AI10" s="106">
        <f t="shared" si="9"/>
        <v>30648.892561983499</v>
      </c>
      <c r="AJ10" s="155">
        <f t="shared" si="10"/>
        <v>0.92289691326530698</v>
      </c>
      <c r="AK10" s="155">
        <f t="shared" si="11"/>
        <v>0.91503926098741195</v>
      </c>
      <c r="AL10" s="161"/>
      <c r="AM10" s="95">
        <v>40090.909090909103</v>
      </c>
      <c r="AN10" s="95">
        <v>8209.5247933884202</v>
      </c>
      <c r="AO10" s="155">
        <v>0.204772727272727</v>
      </c>
      <c r="AP10" s="140">
        <f t="shared" si="12"/>
        <v>160363.636363636</v>
      </c>
      <c r="AQ10" s="140">
        <f t="shared" si="13"/>
        <v>32838.099173553703</v>
      </c>
      <c r="AR10" s="96">
        <f t="shared" si="14"/>
        <v>0.82035281179138297</v>
      </c>
      <c r="AS10" s="96">
        <f t="shared" si="15"/>
        <v>0.85403664358825404</v>
      </c>
      <c r="AV10" s="93">
        <f t="shared" si="16"/>
        <v>0</v>
      </c>
    </row>
    <row r="11" spans="1:48" ht="21.95" customHeight="1">
      <c r="A11" s="61">
        <v>117491</v>
      </c>
      <c r="B11" s="61" t="s">
        <v>52</v>
      </c>
      <c r="C11" s="61" t="s">
        <v>48</v>
      </c>
      <c r="D11" s="62">
        <v>2</v>
      </c>
      <c r="E11" s="62">
        <v>200</v>
      </c>
      <c r="F11" s="63">
        <v>600</v>
      </c>
      <c r="G11" s="64">
        <v>23750</v>
      </c>
      <c r="H11" s="93">
        <v>5142.8928571428496</v>
      </c>
      <c r="I11" s="147">
        <f>VLOOKUP(A11,[1]正式员工数!$A:$C,3,0)</f>
        <v>2</v>
      </c>
      <c r="J11" s="95">
        <f>VLOOKUP(A11,[3]查询时间段分门店销售汇总!$D:$L,9,0)</f>
        <v>80994.23</v>
      </c>
      <c r="K11" s="95">
        <f>VLOOKUP(A11,[3]查询时间段分门店销售汇总!$D:$M,10,0)</f>
        <v>12832.11</v>
      </c>
      <c r="L11" s="96">
        <v>0.21654285714285701</v>
      </c>
      <c r="M11" s="147">
        <f t="shared" si="0"/>
        <v>71250</v>
      </c>
      <c r="N11" s="147">
        <f t="shared" si="1"/>
        <v>15428.6785714285</v>
      </c>
      <c r="O11" s="108">
        <f t="shared" si="2"/>
        <v>1.13676112280702</v>
      </c>
      <c r="P11" s="110">
        <f t="shared" si="3"/>
        <v>0.831705057603771</v>
      </c>
      <c r="Q11" s="154"/>
      <c r="S11" s="140">
        <v>25909.090909090901</v>
      </c>
      <c r="T11" s="140">
        <v>5292.8571428571304</v>
      </c>
      <c r="U11" s="155">
        <v>0.20428571428571399</v>
      </c>
      <c r="V11" s="140">
        <f t="shared" si="4"/>
        <v>77727.272727272706</v>
      </c>
      <c r="W11" s="140">
        <f t="shared" si="5"/>
        <v>15878.5714285714</v>
      </c>
      <c r="X11" s="156">
        <f t="shared" si="6"/>
        <v>1.0420310292397701</v>
      </c>
      <c r="Y11" s="155">
        <f t="shared" si="7"/>
        <v>0.80814008097166101</v>
      </c>
      <c r="Z11" s="160" t="s">
        <v>43</v>
      </c>
      <c r="AA11" s="160">
        <f>80*I11</f>
        <v>160</v>
      </c>
      <c r="AB11" s="95"/>
      <c r="AC11" s="95">
        <f>VLOOKUP(A11,[2]查询时间段分门店销售汇总!$D:$L,9,0)</f>
        <v>55943.7</v>
      </c>
      <c r="AD11" s="95">
        <f>VLOOKUP(A11,[2]查询时间段分门店销售汇总!$D:$M,10,0)</f>
        <v>9523.81</v>
      </c>
      <c r="AE11" s="93">
        <v>17272.727272727301</v>
      </c>
      <c r="AF11" s="93">
        <v>4462.8409090909099</v>
      </c>
      <c r="AG11" s="155">
        <v>0.25837500000000002</v>
      </c>
      <c r="AH11" s="106">
        <f t="shared" si="8"/>
        <v>69090.909090909205</v>
      </c>
      <c r="AI11" s="106">
        <f t="shared" si="9"/>
        <v>17851.3636363636</v>
      </c>
      <c r="AJ11" s="155">
        <f t="shared" si="10"/>
        <v>0.80971144736842005</v>
      </c>
      <c r="AK11" s="155">
        <f t="shared" si="11"/>
        <v>0.53350602194892105</v>
      </c>
      <c r="AL11" s="161"/>
      <c r="AM11" s="95">
        <v>19431.818181818198</v>
      </c>
      <c r="AN11" s="95">
        <v>4781.6152597402497</v>
      </c>
      <c r="AO11" s="155">
        <v>0.246071428571428</v>
      </c>
      <c r="AP11" s="140">
        <f t="shared" si="12"/>
        <v>77727.272727272793</v>
      </c>
      <c r="AQ11" s="140">
        <f t="shared" si="13"/>
        <v>19126.461038960999</v>
      </c>
      <c r="AR11" s="96">
        <f t="shared" si="14"/>
        <v>0.71974350877192905</v>
      </c>
      <c r="AS11" s="96">
        <f t="shared" si="15"/>
        <v>0.497938953818995</v>
      </c>
      <c r="AU11" s="64">
        <f>80*I11</f>
        <v>160</v>
      </c>
      <c r="AV11" s="93">
        <f t="shared" si="16"/>
        <v>160</v>
      </c>
    </row>
    <row r="12" spans="1:48" ht="21.95" customHeight="1">
      <c r="A12" s="117">
        <v>359</v>
      </c>
      <c r="B12" s="117" t="s">
        <v>53</v>
      </c>
      <c r="C12" s="117" t="s">
        <v>48</v>
      </c>
      <c r="D12" s="27">
        <v>3</v>
      </c>
      <c r="E12" s="27">
        <v>150</v>
      </c>
      <c r="F12" s="63">
        <v>450</v>
      </c>
      <c r="G12" s="64">
        <v>16720</v>
      </c>
      <c r="H12" s="93">
        <v>3300.3130285714301</v>
      </c>
      <c r="I12" s="147">
        <f>VLOOKUP(A12,[1]正式员工数!$A:$C,3,0)</f>
        <v>2</v>
      </c>
      <c r="J12" s="95">
        <f>VLOOKUP(A12,[3]查询时间段分门店销售汇总!$D:$L,9,0)</f>
        <v>36868.32</v>
      </c>
      <c r="K12" s="95">
        <f>VLOOKUP(A12,[3]查询时间段分门店销售汇总!$D:$M,10,0)</f>
        <v>9193.9500000000007</v>
      </c>
      <c r="L12" s="96">
        <v>0.19738714285714301</v>
      </c>
      <c r="M12" s="147">
        <f t="shared" si="0"/>
        <v>50160</v>
      </c>
      <c r="N12" s="147">
        <f t="shared" si="1"/>
        <v>9900.9390857142898</v>
      </c>
      <c r="O12" s="96">
        <f t="shared" si="2"/>
        <v>0.73501435406698601</v>
      </c>
      <c r="P12" s="110">
        <f t="shared" si="3"/>
        <v>0.92859373443329496</v>
      </c>
      <c r="Q12" s="154"/>
      <c r="S12" s="140">
        <v>18240</v>
      </c>
      <c r="T12" s="140">
        <v>3396.5485714285801</v>
      </c>
      <c r="U12" s="155">
        <v>0.186214285714286</v>
      </c>
      <c r="V12" s="140">
        <f t="shared" si="4"/>
        <v>54720</v>
      </c>
      <c r="W12" s="140">
        <f t="shared" si="5"/>
        <v>10189.6457142857</v>
      </c>
      <c r="X12" s="155">
        <f t="shared" si="6"/>
        <v>0.67376315789473695</v>
      </c>
      <c r="Y12" s="155">
        <f t="shared" si="7"/>
        <v>0.90228357862435304</v>
      </c>
      <c r="Z12" s="161"/>
      <c r="AA12" s="161"/>
      <c r="AB12" s="161"/>
      <c r="AC12" s="95">
        <f>VLOOKUP(A12,[2]查询时间段分门店销售汇总!$D:$L,9,0)</f>
        <v>41434.19</v>
      </c>
      <c r="AD12" s="95">
        <f>VLOOKUP(A12,[2]查询时间段分门店销售汇总!$D:$M,10,0)</f>
        <v>13493.34</v>
      </c>
      <c r="AE12" s="93">
        <v>12160</v>
      </c>
      <c r="AF12" s="93">
        <v>2863.9079999999999</v>
      </c>
      <c r="AG12" s="155">
        <v>0.23551875</v>
      </c>
      <c r="AH12" s="106">
        <f t="shared" si="8"/>
        <v>48640</v>
      </c>
      <c r="AI12" s="106">
        <f t="shared" si="9"/>
        <v>11455.632</v>
      </c>
      <c r="AJ12" s="155">
        <f t="shared" si="10"/>
        <v>0.85185423519736803</v>
      </c>
      <c r="AK12" s="155">
        <f t="shared" si="11"/>
        <v>1.17787826983269</v>
      </c>
      <c r="AL12" s="161"/>
      <c r="AM12" s="95">
        <v>13680</v>
      </c>
      <c r="AN12" s="95">
        <v>3068.47285714286</v>
      </c>
      <c r="AO12" s="155">
        <v>0.22430357142857199</v>
      </c>
      <c r="AP12" s="140">
        <f t="shared" si="12"/>
        <v>54720</v>
      </c>
      <c r="AQ12" s="140">
        <f t="shared" si="13"/>
        <v>12273.8914285714</v>
      </c>
      <c r="AR12" s="96">
        <f t="shared" si="14"/>
        <v>0.75720376461988304</v>
      </c>
      <c r="AS12" s="96">
        <f t="shared" si="15"/>
        <v>1.0993530518438399</v>
      </c>
      <c r="AV12" s="93">
        <f t="shared" si="16"/>
        <v>0</v>
      </c>
    </row>
    <row r="13" spans="1:48" ht="21.95" customHeight="1">
      <c r="A13" s="117">
        <v>357</v>
      </c>
      <c r="B13" s="117" t="s">
        <v>54</v>
      </c>
      <c r="C13" s="117" t="s">
        <v>48</v>
      </c>
      <c r="D13" s="27">
        <v>3</v>
      </c>
      <c r="E13" s="27">
        <v>150</v>
      </c>
      <c r="F13" s="63">
        <v>450</v>
      </c>
      <c r="G13" s="64">
        <v>18000</v>
      </c>
      <c r="H13" s="93">
        <v>4370.0014285714296</v>
      </c>
      <c r="I13" s="147">
        <f>VLOOKUP(A13,[1]正式员工数!$A:$C,3,0)</f>
        <v>3</v>
      </c>
      <c r="J13" s="95">
        <f>VLOOKUP(A13,[3]查询时间段分门店销售汇总!$D:$L,9,0)</f>
        <v>44269.77</v>
      </c>
      <c r="K13" s="95">
        <f>VLOOKUP(A13,[3]查询时间段分门店销售汇总!$D:$M,10,0)</f>
        <v>12693.75</v>
      </c>
      <c r="L13" s="96">
        <v>0.24277785714285699</v>
      </c>
      <c r="M13" s="147">
        <f t="shared" si="0"/>
        <v>54000</v>
      </c>
      <c r="N13" s="147">
        <f t="shared" si="1"/>
        <v>13110.0042857143</v>
      </c>
      <c r="O13" s="96">
        <f t="shared" si="2"/>
        <v>0.81981055555555504</v>
      </c>
      <c r="P13" s="110">
        <f t="shared" si="3"/>
        <v>0.96824911139290104</v>
      </c>
      <c r="Q13" s="154"/>
      <c r="S13" s="140">
        <v>19636.3636363636</v>
      </c>
      <c r="T13" s="140">
        <v>4497.4285714285697</v>
      </c>
      <c r="U13" s="155">
        <v>0.22903571428571401</v>
      </c>
      <c r="V13" s="140">
        <f t="shared" si="4"/>
        <v>58909.090909090803</v>
      </c>
      <c r="W13" s="140">
        <f t="shared" si="5"/>
        <v>13492.285714285699</v>
      </c>
      <c r="X13" s="155">
        <f t="shared" si="6"/>
        <v>0.75149300925926099</v>
      </c>
      <c r="Y13" s="155">
        <f t="shared" si="7"/>
        <v>0.94081538657010499</v>
      </c>
      <c r="Z13" s="161"/>
      <c r="AA13" s="161"/>
      <c r="AB13" s="161"/>
      <c r="AC13" s="95">
        <f>VLOOKUP(A13,[2]查询时间段分门店销售汇总!$D:$L,9,0)</f>
        <v>64237.05</v>
      </c>
      <c r="AD13" s="95">
        <f>VLOOKUP(A13,[2]查询时间段分门店销售汇总!$D:$M,10,0)</f>
        <v>19284.84</v>
      </c>
      <c r="AE13" s="93">
        <v>13090.909090909099</v>
      </c>
      <c r="AF13" s="93">
        <v>3792.15</v>
      </c>
      <c r="AG13" s="155">
        <v>0.28967812500000001</v>
      </c>
      <c r="AH13" s="106">
        <f t="shared" si="8"/>
        <v>52363.636363636397</v>
      </c>
      <c r="AI13" s="106">
        <f t="shared" si="9"/>
        <v>15168.6</v>
      </c>
      <c r="AJ13" s="159">
        <f t="shared" si="10"/>
        <v>1.22674921875</v>
      </c>
      <c r="AK13" s="159">
        <f t="shared" si="11"/>
        <v>1.2713658478699399</v>
      </c>
      <c r="AL13" s="161" t="s">
        <v>49</v>
      </c>
      <c r="AM13" s="95">
        <v>14727.272727272701</v>
      </c>
      <c r="AN13" s="95">
        <v>4063.0178571428501</v>
      </c>
      <c r="AO13" s="155">
        <v>0.27588392857142802</v>
      </c>
      <c r="AP13" s="140">
        <f t="shared" si="12"/>
        <v>58909.090909090803</v>
      </c>
      <c r="AQ13" s="140">
        <f t="shared" si="13"/>
        <v>16252.0714285714</v>
      </c>
      <c r="AR13" s="148">
        <f t="shared" si="14"/>
        <v>1.0904437499999999</v>
      </c>
      <c r="AS13" s="148">
        <f t="shared" si="15"/>
        <v>1.18660812467861</v>
      </c>
      <c r="AT13" s="121">
        <v>200</v>
      </c>
      <c r="AV13" s="93">
        <f t="shared" si="16"/>
        <v>200</v>
      </c>
    </row>
    <row r="14" spans="1:48" ht="21.95" customHeight="1">
      <c r="A14" s="117">
        <v>102934</v>
      </c>
      <c r="B14" s="117" t="s">
        <v>55</v>
      </c>
      <c r="C14" s="117" t="s">
        <v>48</v>
      </c>
      <c r="D14" s="27">
        <v>3</v>
      </c>
      <c r="E14" s="27">
        <v>150</v>
      </c>
      <c r="F14" s="63">
        <v>450</v>
      </c>
      <c r="G14" s="64">
        <v>17280</v>
      </c>
      <c r="H14" s="93">
        <v>3957.73714285715</v>
      </c>
      <c r="I14" s="147">
        <f>VLOOKUP(A14,[1]正式员工数!$A:$C,3,0)</f>
        <v>2</v>
      </c>
      <c r="J14" s="95">
        <f>VLOOKUP(A14,[3]查询时间段分门店销售汇总!$D:$L,9,0)</f>
        <v>36941.29</v>
      </c>
      <c r="K14" s="95">
        <f>VLOOKUP(A14,[3]查询时间段分门店销售汇总!$D:$M,10,0)</f>
        <v>10060.26</v>
      </c>
      <c r="L14" s="96">
        <v>0.22903571428571501</v>
      </c>
      <c r="M14" s="147">
        <f t="shared" si="0"/>
        <v>51840</v>
      </c>
      <c r="N14" s="147">
        <f t="shared" si="1"/>
        <v>11873.2114285715</v>
      </c>
      <c r="O14" s="96">
        <f t="shared" si="2"/>
        <v>0.71260204475308597</v>
      </c>
      <c r="P14" s="110">
        <f t="shared" si="3"/>
        <v>0.84730740798493298</v>
      </c>
      <c r="Q14" s="154"/>
      <c r="S14" s="140">
        <v>18850.909090909099</v>
      </c>
      <c r="T14" s="140">
        <v>4073.1428571428701</v>
      </c>
      <c r="U14" s="155">
        <v>0.216071428571429</v>
      </c>
      <c r="V14" s="140">
        <f t="shared" si="4"/>
        <v>56552.727272727301</v>
      </c>
      <c r="W14" s="140">
        <f t="shared" si="5"/>
        <v>12219.4285714286</v>
      </c>
      <c r="X14" s="155">
        <f t="shared" si="6"/>
        <v>0.65321854102366195</v>
      </c>
      <c r="Y14" s="155">
        <f t="shared" si="7"/>
        <v>0.82330036475869595</v>
      </c>
      <c r="Z14" s="161"/>
      <c r="AA14" s="161"/>
      <c r="AB14" s="161"/>
      <c r="AC14" s="95">
        <f>VLOOKUP(A14,[2]查询时间段分门店销售汇总!$D:$L,9,0)</f>
        <v>29807.85</v>
      </c>
      <c r="AD14" s="95">
        <f>VLOOKUP(A14,[2]查询时间段分门店销售汇总!$D:$M,10,0)</f>
        <v>9460.7800000000007</v>
      </c>
      <c r="AE14" s="93">
        <v>12567.272727272701</v>
      </c>
      <c r="AF14" s="93">
        <v>3434.4</v>
      </c>
      <c r="AG14" s="155">
        <v>0.27328125000000097</v>
      </c>
      <c r="AH14" s="106">
        <f t="shared" si="8"/>
        <v>50269.090909090803</v>
      </c>
      <c r="AI14" s="106">
        <f t="shared" si="9"/>
        <v>13737.6</v>
      </c>
      <c r="AJ14" s="155">
        <f t="shared" si="10"/>
        <v>0.59296576605902895</v>
      </c>
      <c r="AK14" s="155">
        <f t="shared" si="11"/>
        <v>0.68867778942464497</v>
      </c>
      <c r="AL14" s="161"/>
      <c r="AM14" s="95">
        <v>14138.1818181818</v>
      </c>
      <c r="AN14" s="95">
        <v>3679.7142857142899</v>
      </c>
      <c r="AO14" s="155">
        <v>0.26026785714285799</v>
      </c>
      <c r="AP14" s="140">
        <f t="shared" si="12"/>
        <v>56552.727272727199</v>
      </c>
      <c r="AQ14" s="140">
        <f t="shared" si="13"/>
        <v>14718.8571428572</v>
      </c>
      <c r="AR14" s="96">
        <f t="shared" si="14"/>
        <v>0.52708068094135896</v>
      </c>
      <c r="AS14" s="96">
        <f t="shared" si="15"/>
        <v>0.64276593679633398</v>
      </c>
      <c r="AV14" s="93">
        <f t="shared" si="16"/>
        <v>0</v>
      </c>
    </row>
    <row r="15" spans="1:48" ht="21.95" customHeight="1">
      <c r="A15" s="61">
        <v>379</v>
      </c>
      <c r="B15" s="61" t="s">
        <v>56</v>
      </c>
      <c r="C15" s="61" t="s">
        <v>48</v>
      </c>
      <c r="D15" s="62">
        <v>4</v>
      </c>
      <c r="E15" s="62">
        <v>150</v>
      </c>
      <c r="F15" s="63">
        <v>450</v>
      </c>
      <c r="G15" s="64">
        <v>18144</v>
      </c>
      <c r="H15" s="93">
        <v>4184.3355840000004</v>
      </c>
      <c r="I15" s="147">
        <f>VLOOKUP(A15,[1]正式员工数!$A:$C,3,0)</f>
        <v>3</v>
      </c>
      <c r="J15" s="95">
        <f>VLOOKUP(A15,[3]查询时间段分门店销售汇总!$D:$L,9,0)</f>
        <v>28141.42</v>
      </c>
      <c r="K15" s="95">
        <f>VLOOKUP(A15,[3]查询时间段分门店销售汇总!$D:$M,10,0)</f>
        <v>7685.96</v>
      </c>
      <c r="L15" s="96">
        <v>0.23061814285714299</v>
      </c>
      <c r="M15" s="147">
        <f t="shared" si="0"/>
        <v>54432</v>
      </c>
      <c r="N15" s="147">
        <f t="shared" si="1"/>
        <v>12553.006751999999</v>
      </c>
      <c r="O15" s="96">
        <f t="shared" si="2"/>
        <v>0.51700139623750696</v>
      </c>
      <c r="P15" s="110">
        <f t="shared" si="3"/>
        <v>0.61228040037303699</v>
      </c>
      <c r="Q15" s="154"/>
      <c r="S15" s="140">
        <v>19793.4545454545</v>
      </c>
      <c r="T15" s="140">
        <v>4306.3488000000098</v>
      </c>
      <c r="U15" s="155">
        <v>0.21756428571428599</v>
      </c>
      <c r="V15" s="140">
        <f t="shared" si="4"/>
        <v>59380.363636363501</v>
      </c>
      <c r="W15" s="140">
        <f t="shared" si="5"/>
        <v>12919.046399999999</v>
      </c>
      <c r="X15" s="155">
        <f t="shared" si="6"/>
        <v>0.47391794655104902</v>
      </c>
      <c r="Y15" s="155">
        <f t="shared" si="7"/>
        <v>0.594932455695801</v>
      </c>
      <c r="Z15" s="161"/>
      <c r="AA15" s="161"/>
      <c r="AB15" s="161"/>
      <c r="AC15" s="95">
        <f>VLOOKUP(A15,[2]查询时间段分门店销售汇总!$D:$L,9,0)</f>
        <v>31868.09</v>
      </c>
      <c r="AD15" s="95">
        <f>VLOOKUP(A15,[2]查询时间段分门店销售汇总!$D:$M,10,0)</f>
        <v>8669.83</v>
      </c>
      <c r="AE15" s="93">
        <v>13195.6363636364</v>
      </c>
      <c r="AF15" s="93">
        <v>3631.03501090909</v>
      </c>
      <c r="AG15" s="155">
        <v>0.27516937499999999</v>
      </c>
      <c r="AH15" s="106">
        <f t="shared" si="8"/>
        <v>52782.545454545601</v>
      </c>
      <c r="AI15" s="106">
        <f t="shared" si="9"/>
        <v>14524.1400436364</v>
      </c>
      <c r="AJ15" s="155">
        <f t="shared" si="10"/>
        <v>0.60376190131723795</v>
      </c>
      <c r="AK15" s="155">
        <f t="shared" si="11"/>
        <v>0.59692553045841901</v>
      </c>
      <c r="AL15" s="161"/>
      <c r="AM15" s="95">
        <v>14845.090909090901</v>
      </c>
      <c r="AN15" s="95">
        <v>3890.3946545454601</v>
      </c>
      <c r="AO15" s="155">
        <v>0.26206607142857202</v>
      </c>
      <c r="AP15" s="140">
        <f t="shared" si="12"/>
        <v>59380.363636363603</v>
      </c>
      <c r="AQ15" s="140">
        <f t="shared" si="13"/>
        <v>15561.5786181818</v>
      </c>
      <c r="AR15" s="96">
        <f t="shared" si="14"/>
        <v>0.53667724561532504</v>
      </c>
      <c r="AS15" s="96">
        <f t="shared" si="15"/>
        <v>0.55713049509452395</v>
      </c>
      <c r="AV15" s="93">
        <f t="shared" si="16"/>
        <v>0</v>
      </c>
    </row>
    <row r="16" spans="1:48" ht="21.95" customHeight="1">
      <c r="A16" s="61">
        <v>513</v>
      </c>
      <c r="B16" s="61" t="s">
        <v>57</v>
      </c>
      <c r="C16" s="61" t="s">
        <v>48</v>
      </c>
      <c r="D16" s="62">
        <v>4</v>
      </c>
      <c r="E16" s="62">
        <v>150</v>
      </c>
      <c r="F16" s="63">
        <v>450</v>
      </c>
      <c r="G16" s="64">
        <v>17280</v>
      </c>
      <c r="H16" s="93">
        <v>4779.5072914285702</v>
      </c>
      <c r="I16" s="147">
        <f>VLOOKUP(A16,[1]正式员工数!$A:$C,3,0)</f>
        <v>3</v>
      </c>
      <c r="J16" s="95">
        <f>VLOOKUP(A16,[3]查询时间段分门店销售汇总!$D:$L,9,0)</f>
        <v>17540.97</v>
      </c>
      <c r="K16" s="95">
        <f>VLOOKUP(A16,[3]查询时间段分门店销售汇总!$D:$M,10,0)</f>
        <v>5571.73</v>
      </c>
      <c r="L16" s="96">
        <v>0.276591857142857</v>
      </c>
      <c r="M16" s="147">
        <f t="shared" si="0"/>
        <v>51840</v>
      </c>
      <c r="N16" s="147">
        <f t="shared" si="1"/>
        <v>14338.5218742857</v>
      </c>
      <c r="O16" s="96">
        <f t="shared" si="2"/>
        <v>0.33836747685185198</v>
      </c>
      <c r="P16" s="110">
        <f t="shared" si="3"/>
        <v>0.38858468458957302</v>
      </c>
      <c r="Q16" s="154"/>
      <c r="S16" s="140">
        <v>18850.909090909099</v>
      </c>
      <c r="T16" s="140">
        <v>4918.8754285714203</v>
      </c>
      <c r="U16" s="155">
        <v>0.26093571428571399</v>
      </c>
      <c r="V16" s="140">
        <f t="shared" si="4"/>
        <v>56552.727272727301</v>
      </c>
      <c r="W16" s="140">
        <f t="shared" si="5"/>
        <v>14756.626285714299</v>
      </c>
      <c r="X16" s="155">
        <f t="shared" si="6"/>
        <v>0.31017018711419703</v>
      </c>
      <c r="Y16" s="155">
        <f t="shared" si="7"/>
        <v>0.37757478519286802</v>
      </c>
      <c r="Z16" s="161"/>
      <c r="AA16" s="161"/>
      <c r="AB16" s="161"/>
      <c r="AC16" s="95">
        <f>VLOOKUP(A16,[2]查询时间段分门店销售汇总!$D:$L,9,0)</f>
        <v>26319.74</v>
      </c>
      <c r="AD16" s="95">
        <f>VLOOKUP(A16,[2]查询时间段分门店销售汇总!$D:$M,10,0)</f>
        <v>7298.63</v>
      </c>
      <c r="AE16" s="93">
        <v>12567.272727272701</v>
      </c>
      <c r="AF16" s="93">
        <v>4147.5063272727302</v>
      </c>
      <c r="AG16" s="155">
        <v>0.33002437499999998</v>
      </c>
      <c r="AH16" s="106">
        <f t="shared" si="8"/>
        <v>50269.090909090803</v>
      </c>
      <c r="AI16" s="106">
        <f t="shared" si="9"/>
        <v>16590.025309090899</v>
      </c>
      <c r="AJ16" s="155">
        <f t="shared" si="10"/>
        <v>0.52357700376157501</v>
      </c>
      <c r="AK16" s="155">
        <f t="shared" si="11"/>
        <v>0.43994085988527898</v>
      </c>
      <c r="AL16" s="161"/>
      <c r="AM16" s="95">
        <v>14138.1818181818</v>
      </c>
      <c r="AN16" s="95">
        <v>4443.7567792207701</v>
      </c>
      <c r="AO16" s="155">
        <v>0.314308928571428</v>
      </c>
      <c r="AP16" s="140">
        <f t="shared" si="12"/>
        <v>56552.727272727199</v>
      </c>
      <c r="AQ16" s="140">
        <f t="shared" si="13"/>
        <v>17775.027116883099</v>
      </c>
      <c r="AR16" s="96">
        <f t="shared" si="14"/>
        <v>0.46540178112140002</v>
      </c>
      <c r="AS16" s="96">
        <f t="shared" si="15"/>
        <v>0.41061146922626102</v>
      </c>
      <c r="AV16" s="93">
        <f t="shared" si="16"/>
        <v>0</v>
      </c>
    </row>
    <row r="17" spans="1:48" ht="21.95" customHeight="1">
      <c r="A17" s="117">
        <v>111219</v>
      </c>
      <c r="B17" s="117" t="s">
        <v>58</v>
      </c>
      <c r="C17" s="117" t="s">
        <v>48</v>
      </c>
      <c r="D17" s="27">
        <v>5</v>
      </c>
      <c r="E17" s="27">
        <v>150</v>
      </c>
      <c r="F17" s="63">
        <v>450</v>
      </c>
      <c r="G17" s="64">
        <v>16200</v>
      </c>
      <c r="H17" s="93">
        <v>4398.4851428571401</v>
      </c>
      <c r="I17" s="147">
        <f>VLOOKUP(A17,[1]正式员工数!$A:$C,3,0)</f>
        <v>3</v>
      </c>
      <c r="J17" s="95">
        <f>VLOOKUP(A17,[3]查询时间段分门店销售汇总!$D:$L,9,0)</f>
        <v>50670.61</v>
      </c>
      <c r="K17" s="95">
        <f>VLOOKUP(A17,[3]查询时间段分门店销售汇总!$D:$M,10,0)</f>
        <v>15182.24</v>
      </c>
      <c r="L17" s="96">
        <v>0.27151142857142802</v>
      </c>
      <c r="M17" s="147">
        <f t="shared" si="0"/>
        <v>48600</v>
      </c>
      <c r="N17" s="147">
        <f t="shared" si="1"/>
        <v>13195.4554285714</v>
      </c>
      <c r="O17" s="108">
        <f t="shared" si="2"/>
        <v>1.04260514403292</v>
      </c>
      <c r="P17" s="148">
        <f t="shared" si="3"/>
        <v>1.15056582034499</v>
      </c>
      <c r="Q17" s="154" t="s">
        <v>49</v>
      </c>
      <c r="R17" s="111">
        <f>(K17-N17)*0.05</f>
        <v>99.339228571429999</v>
      </c>
      <c r="S17" s="140">
        <v>17672.727272727301</v>
      </c>
      <c r="T17" s="140">
        <v>4526.74285714286</v>
      </c>
      <c r="U17" s="155">
        <v>0.25614285714285701</v>
      </c>
      <c r="V17" s="140">
        <f t="shared" si="4"/>
        <v>53018.181818181904</v>
      </c>
      <c r="W17" s="140">
        <f t="shared" si="5"/>
        <v>13580.228571428601</v>
      </c>
      <c r="X17" s="155">
        <f t="shared" si="6"/>
        <v>0.95572138203017698</v>
      </c>
      <c r="Y17" s="159">
        <f t="shared" si="7"/>
        <v>1.11796645543521</v>
      </c>
      <c r="Z17" s="161"/>
      <c r="AA17" s="161"/>
      <c r="AB17" s="95"/>
      <c r="AC17" s="95">
        <f>VLOOKUP(A17,[2]查询时间段分门店销售汇总!$D:$L,9,0)</f>
        <v>36579.78</v>
      </c>
      <c r="AD17" s="95">
        <f>VLOOKUP(A17,[2]查询时间段分门店销售汇总!$D:$M,10,0)</f>
        <v>11511.4</v>
      </c>
      <c r="AE17" s="93">
        <v>11781.8181818182</v>
      </c>
      <c r="AF17" s="93">
        <v>3816.8672727272801</v>
      </c>
      <c r="AG17" s="155">
        <v>0.32396249999999999</v>
      </c>
      <c r="AH17" s="106">
        <f t="shared" si="8"/>
        <v>47127.272727272801</v>
      </c>
      <c r="AI17" s="106">
        <f t="shared" si="9"/>
        <v>15267.4690909091</v>
      </c>
      <c r="AJ17" s="155">
        <f t="shared" si="10"/>
        <v>0.77619131944444297</v>
      </c>
      <c r="AK17" s="155">
        <f t="shared" si="11"/>
        <v>0.753982204349401</v>
      </c>
      <c r="AL17" s="161"/>
      <c r="AM17" s="95">
        <v>13254.5454545455</v>
      </c>
      <c r="AN17" s="95">
        <v>4089.5006493506598</v>
      </c>
      <c r="AO17" s="155">
        <v>0.30853571428571402</v>
      </c>
      <c r="AP17" s="140">
        <f t="shared" si="12"/>
        <v>53018.181818181998</v>
      </c>
      <c r="AQ17" s="140">
        <f t="shared" si="13"/>
        <v>16358.002597402599</v>
      </c>
      <c r="AR17" s="96">
        <f t="shared" si="14"/>
        <v>0.68994783950617</v>
      </c>
      <c r="AS17" s="96">
        <f t="shared" si="15"/>
        <v>0.70371672405943997</v>
      </c>
      <c r="AV17" s="93">
        <f t="shared" si="16"/>
        <v>99.339228571429999</v>
      </c>
    </row>
    <row r="18" spans="1:48" ht="21.95" customHeight="1">
      <c r="A18" s="117">
        <v>103198</v>
      </c>
      <c r="B18" s="117" t="s">
        <v>59</v>
      </c>
      <c r="C18" s="117" t="s">
        <v>48</v>
      </c>
      <c r="D18" s="27">
        <v>5</v>
      </c>
      <c r="E18" s="27">
        <v>150</v>
      </c>
      <c r="F18" s="63">
        <v>450</v>
      </c>
      <c r="G18" s="64">
        <v>16280</v>
      </c>
      <c r="H18" s="93">
        <v>3974.1177771428502</v>
      </c>
      <c r="I18" s="147">
        <f>VLOOKUP(A18,[1]正式员工数!$A:$C,3,0)</f>
        <v>2</v>
      </c>
      <c r="J18" s="95">
        <f>VLOOKUP(A18,[3]查询时间段分门店销售汇总!$D:$L,9,0)</f>
        <v>53318.01</v>
      </c>
      <c r="K18" s="95">
        <f>VLOOKUP(A18,[3]查询时间段分门店销售汇总!$D:$M,10,0)</f>
        <v>12330.27</v>
      </c>
      <c r="L18" s="96">
        <v>0.24411042857142801</v>
      </c>
      <c r="M18" s="147">
        <f t="shared" si="0"/>
        <v>48840</v>
      </c>
      <c r="N18" s="147">
        <f t="shared" si="1"/>
        <v>11922.3533314286</v>
      </c>
      <c r="O18" s="108">
        <f t="shared" si="2"/>
        <v>1.09168734643735</v>
      </c>
      <c r="P18" s="148">
        <f t="shared" si="3"/>
        <v>1.0342144421685699</v>
      </c>
      <c r="Q18" s="154"/>
      <c r="S18" s="140">
        <v>17760</v>
      </c>
      <c r="T18" s="140">
        <v>4090.0011428571402</v>
      </c>
      <c r="U18" s="155">
        <v>0.23029285714285699</v>
      </c>
      <c r="V18" s="140">
        <f t="shared" si="4"/>
        <v>53280</v>
      </c>
      <c r="W18" s="140">
        <f t="shared" si="5"/>
        <v>12270.003428571399</v>
      </c>
      <c r="X18" s="156">
        <f t="shared" si="6"/>
        <v>1.0007134009009</v>
      </c>
      <c r="Y18" s="159">
        <f t="shared" si="7"/>
        <v>1.0049116996404599</v>
      </c>
      <c r="Z18" s="160" t="s">
        <v>43</v>
      </c>
      <c r="AA18" s="160">
        <f>80*I18</f>
        <v>160</v>
      </c>
      <c r="AB18" s="95">
        <f>(K18-W18)*0.1</f>
        <v>6.0266571428601301</v>
      </c>
      <c r="AC18" s="95">
        <f>VLOOKUP(A18,[2]查询时间段分门店销售汇总!$D:$L,9,0)</f>
        <v>41983.12</v>
      </c>
      <c r="AD18" s="95">
        <f>VLOOKUP(A18,[2]查询时间段分门店销售汇总!$D:$M,10,0)</f>
        <v>9676.7199999999993</v>
      </c>
      <c r="AE18" s="93">
        <v>11840</v>
      </c>
      <c r="AF18" s="93">
        <v>3448.6145999999999</v>
      </c>
      <c r="AG18" s="155">
        <v>0.29126812499999999</v>
      </c>
      <c r="AH18" s="106">
        <f t="shared" si="8"/>
        <v>47360</v>
      </c>
      <c r="AI18" s="106">
        <f t="shared" si="9"/>
        <v>13794.4584</v>
      </c>
      <c r="AJ18" s="155">
        <f t="shared" si="10"/>
        <v>0.88646790540540499</v>
      </c>
      <c r="AK18" s="155">
        <f t="shared" si="11"/>
        <v>0.701493289508198</v>
      </c>
      <c r="AL18" s="161"/>
      <c r="AM18" s="95">
        <v>13320</v>
      </c>
      <c r="AN18" s="95">
        <v>3694.9442142857101</v>
      </c>
      <c r="AO18" s="155">
        <v>0.27739821428571398</v>
      </c>
      <c r="AP18" s="140">
        <f t="shared" si="12"/>
        <v>53280</v>
      </c>
      <c r="AQ18" s="140">
        <f t="shared" si="13"/>
        <v>14779.776857142801</v>
      </c>
      <c r="AR18" s="96">
        <f t="shared" si="14"/>
        <v>0.78797147147147195</v>
      </c>
      <c r="AS18" s="96">
        <f t="shared" si="15"/>
        <v>0.65472707020765297</v>
      </c>
      <c r="AU18" s="64">
        <f>80*I18</f>
        <v>160</v>
      </c>
      <c r="AV18" s="93">
        <f t="shared" si="16"/>
        <v>166.02665714285999</v>
      </c>
    </row>
    <row r="19" spans="1:48" ht="21.95" customHeight="1">
      <c r="A19" s="61">
        <v>105267</v>
      </c>
      <c r="B19" s="61" t="s">
        <v>60</v>
      </c>
      <c r="C19" s="61" t="s">
        <v>48</v>
      </c>
      <c r="D19" s="62">
        <v>6</v>
      </c>
      <c r="E19" s="62">
        <v>150</v>
      </c>
      <c r="F19" s="63">
        <v>450</v>
      </c>
      <c r="G19" s="64">
        <v>15400</v>
      </c>
      <c r="H19" s="93">
        <v>4389.0572000000102</v>
      </c>
      <c r="I19" s="147">
        <f>VLOOKUP(A19,[1]正式员工数!$A:$C,3,0)</f>
        <v>3</v>
      </c>
      <c r="J19" s="95">
        <f>VLOOKUP(A19,[3]查询时间段分门店销售汇总!$D:$L,9,0)</f>
        <v>39547.53</v>
      </c>
      <c r="K19" s="95">
        <f>VLOOKUP(A19,[3]查询时间段分门店销售汇总!$D:$M,10,0)</f>
        <v>12451.83</v>
      </c>
      <c r="L19" s="96">
        <v>0.28500371428571503</v>
      </c>
      <c r="M19" s="147">
        <f t="shared" si="0"/>
        <v>46200</v>
      </c>
      <c r="N19" s="147">
        <f t="shared" si="1"/>
        <v>13167.1716</v>
      </c>
      <c r="O19" s="96">
        <f t="shared" si="2"/>
        <v>0.85600714285714297</v>
      </c>
      <c r="P19" s="110">
        <f t="shared" si="3"/>
        <v>0.94567234165916103</v>
      </c>
      <c r="Q19" s="154"/>
      <c r="S19" s="140">
        <v>16800</v>
      </c>
      <c r="T19" s="140">
        <v>4517.04000000001</v>
      </c>
      <c r="U19" s="155">
        <v>0.26887142857142898</v>
      </c>
      <c r="V19" s="140">
        <f t="shared" si="4"/>
        <v>50400</v>
      </c>
      <c r="W19" s="140">
        <f t="shared" si="5"/>
        <v>13551.12</v>
      </c>
      <c r="X19" s="155">
        <f t="shared" si="6"/>
        <v>0.78467321428571402</v>
      </c>
      <c r="Y19" s="155">
        <f t="shared" si="7"/>
        <v>0.91887829197881798</v>
      </c>
      <c r="Z19" s="161"/>
      <c r="AA19" s="161"/>
      <c r="AB19" s="161"/>
      <c r="AC19" s="95">
        <f>VLOOKUP(A19,[2]查询时间段分门店销售汇总!$D:$L,9,0)</f>
        <v>43966.07</v>
      </c>
      <c r="AD19" s="95">
        <f>VLOOKUP(A19,[2]查询时间段分门店销售汇总!$D:$M,10,0)</f>
        <v>12447.65</v>
      </c>
      <c r="AE19" s="93">
        <v>11200</v>
      </c>
      <c r="AF19" s="93">
        <v>3808.6860000000102</v>
      </c>
      <c r="AG19" s="155">
        <v>0.34006125000000098</v>
      </c>
      <c r="AH19" s="106">
        <f t="shared" si="8"/>
        <v>44800</v>
      </c>
      <c r="AI19" s="106">
        <f t="shared" si="9"/>
        <v>15234.744000000001</v>
      </c>
      <c r="AJ19" s="155">
        <f t="shared" si="10"/>
        <v>0.98138549107142903</v>
      </c>
      <c r="AK19" s="155">
        <f t="shared" si="11"/>
        <v>0.81705672244968297</v>
      </c>
      <c r="AL19" s="161"/>
      <c r="AM19" s="95">
        <v>12600</v>
      </c>
      <c r="AN19" s="95">
        <v>4080.7350000000101</v>
      </c>
      <c r="AO19" s="155">
        <v>0.32386785714285798</v>
      </c>
      <c r="AP19" s="140">
        <f t="shared" si="12"/>
        <v>50400</v>
      </c>
      <c r="AQ19" s="140">
        <f t="shared" si="13"/>
        <v>16322.94</v>
      </c>
      <c r="AR19" s="96">
        <f t="shared" si="14"/>
        <v>0.87234265873015904</v>
      </c>
      <c r="AS19" s="96">
        <f t="shared" si="15"/>
        <v>0.76258627428637005</v>
      </c>
      <c r="AV19" s="93">
        <f t="shared" si="16"/>
        <v>0</v>
      </c>
    </row>
    <row r="20" spans="1:48" ht="21.95" customHeight="1">
      <c r="A20" s="61">
        <v>726</v>
      </c>
      <c r="B20" s="61" t="s">
        <v>61</v>
      </c>
      <c r="C20" s="61" t="s">
        <v>48</v>
      </c>
      <c r="D20" s="62">
        <v>6</v>
      </c>
      <c r="E20" s="62">
        <v>150</v>
      </c>
      <c r="F20" s="63">
        <v>450</v>
      </c>
      <c r="G20" s="64">
        <v>15552</v>
      </c>
      <c r="H20" s="93">
        <v>3701.8514468571502</v>
      </c>
      <c r="I20" s="147">
        <f>VLOOKUP(A20,[1]正式员工数!$A:$C,3,0)</f>
        <v>3</v>
      </c>
      <c r="J20" s="95">
        <f>VLOOKUP(A20,[3]查询时间段分门店销售汇总!$D:$L,9,0)</f>
        <v>47220.67</v>
      </c>
      <c r="K20" s="95">
        <f>VLOOKUP(A20,[3]查询时间段分门店销售汇总!$D:$M,10,0)</f>
        <v>11513.31</v>
      </c>
      <c r="L20" s="96">
        <v>0.23803057142857201</v>
      </c>
      <c r="M20" s="147">
        <f t="shared" si="0"/>
        <v>46656</v>
      </c>
      <c r="N20" s="147">
        <f t="shared" si="1"/>
        <v>11105.5543405715</v>
      </c>
      <c r="O20" s="108">
        <f t="shared" si="2"/>
        <v>1.0121028377915</v>
      </c>
      <c r="P20" s="148">
        <f t="shared" si="3"/>
        <v>1.03671637154922</v>
      </c>
      <c r="Q20" s="154" t="s">
        <v>49</v>
      </c>
      <c r="R20" s="111">
        <f>(K20-N20)*0.05</f>
        <v>20.387782971425001</v>
      </c>
      <c r="S20" s="140">
        <v>16965.818181818198</v>
      </c>
      <c r="T20" s="140">
        <v>3809.7956571428599</v>
      </c>
      <c r="U20" s="155">
        <v>0.22455714285714301</v>
      </c>
      <c r="V20" s="140">
        <f t="shared" si="4"/>
        <v>50897.454545454602</v>
      </c>
      <c r="W20" s="140">
        <f t="shared" si="5"/>
        <v>11429.386971428599</v>
      </c>
      <c r="X20" s="155">
        <f t="shared" si="6"/>
        <v>0.92776093464220299</v>
      </c>
      <c r="Y20" s="159">
        <f t="shared" si="7"/>
        <v>1.0073427410219999</v>
      </c>
      <c r="Z20" s="161"/>
      <c r="AA20" s="161"/>
      <c r="AB20" s="95"/>
      <c r="AC20" s="95">
        <f>VLOOKUP(A20,[2]查询时间段分门店销售汇总!$D:$L,9,0)</f>
        <v>24541.91</v>
      </c>
      <c r="AD20" s="95">
        <f>VLOOKUP(A20,[2]查询时间段分门店销售汇总!$D:$M,10,0)</f>
        <v>6183.45</v>
      </c>
      <c r="AE20" s="93">
        <v>11310.5454545455</v>
      </c>
      <c r="AF20" s="93">
        <v>3212.35042909092</v>
      </c>
      <c r="AG20" s="155">
        <v>0.28401375000000001</v>
      </c>
      <c r="AH20" s="106">
        <f t="shared" si="8"/>
        <v>45242.181818181998</v>
      </c>
      <c r="AI20" s="106">
        <f t="shared" si="9"/>
        <v>12849.4017163637</v>
      </c>
      <c r="AJ20" s="155">
        <f t="shared" si="10"/>
        <v>0.542456376189555</v>
      </c>
      <c r="AK20" s="155">
        <f t="shared" si="11"/>
        <v>0.481224739991232</v>
      </c>
      <c r="AL20" s="161"/>
      <c r="AM20" s="95">
        <v>12724.3636363636</v>
      </c>
      <c r="AN20" s="95">
        <v>3441.8040311688201</v>
      </c>
      <c r="AO20" s="155">
        <v>0.27048928571428599</v>
      </c>
      <c r="AP20" s="140">
        <f t="shared" si="12"/>
        <v>50897.454545454399</v>
      </c>
      <c r="AQ20" s="140">
        <f t="shared" si="13"/>
        <v>13767.2161246753</v>
      </c>
      <c r="AR20" s="96">
        <f t="shared" si="14"/>
        <v>0.48218344550183001</v>
      </c>
      <c r="AS20" s="96">
        <f t="shared" si="15"/>
        <v>0.44914309065848601</v>
      </c>
      <c r="AV20" s="93">
        <f t="shared" si="16"/>
        <v>20.387782971425001</v>
      </c>
    </row>
    <row r="21" spans="1:48" ht="21.95" customHeight="1">
      <c r="A21" s="117">
        <v>399</v>
      </c>
      <c r="B21" s="117" t="s">
        <v>62</v>
      </c>
      <c r="C21" s="117" t="s">
        <v>48</v>
      </c>
      <c r="D21" s="27">
        <v>7</v>
      </c>
      <c r="E21" s="27">
        <v>100</v>
      </c>
      <c r="F21" s="63">
        <v>300</v>
      </c>
      <c r="G21" s="64">
        <v>15120</v>
      </c>
      <c r="H21" s="93">
        <v>3457.98288</v>
      </c>
      <c r="I21" s="147">
        <f>VLOOKUP(A21,[1]正式员工数!$A:$C,3,0)</f>
        <v>2</v>
      </c>
      <c r="J21" s="95">
        <f>VLOOKUP(A21,[3]查询时间段分门店销售汇总!$D:$L,9,0)</f>
        <v>39565.19</v>
      </c>
      <c r="K21" s="95">
        <f>VLOOKUP(A21,[3]查询时间段分门店销售汇总!$D:$M,10,0)</f>
        <v>10475.629999999999</v>
      </c>
      <c r="L21" s="96">
        <v>0.228702571428572</v>
      </c>
      <c r="M21" s="147">
        <f t="shared" si="0"/>
        <v>45360</v>
      </c>
      <c r="N21" s="147">
        <f t="shared" si="1"/>
        <v>10373.948640000001</v>
      </c>
      <c r="O21" s="96">
        <f t="shared" si="2"/>
        <v>0.87224845679012397</v>
      </c>
      <c r="P21" s="148">
        <f t="shared" si="3"/>
        <v>1.0098016062666799</v>
      </c>
      <c r="Q21" s="154"/>
      <c r="S21" s="140">
        <v>16494.5454545455</v>
      </c>
      <c r="T21" s="140">
        <v>3558.8160000000098</v>
      </c>
      <c r="U21" s="155">
        <v>0.21575714285714301</v>
      </c>
      <c r="V21" s="140">
        <f t="shared" si="4"/>
        <v>49483.636363636499</v>
      </c>
      <c r="W21" s="140">
        <f t="shared" si="5"/>
        <v>10676.448</v>
      </c>
      <c r="X21" s="155">
        <f t="shared" si="6"/>
        <v>0.79956108539094395</v>
      </c>
      <c r="Y21" s="155">
        <f t="shared" si="7"/>
        <v>0.98119056075578703</v>
      </c>
      <c r="Z21" s="161"/>
      <c r="AA21" s="161"/>
      <c r="AB21" s="161"/>
      <c r="AC21" s="95">
        <f>VLOOKUP(A21,[2]查询时间段分门店销售汇总!$D:$L,9,0)</f>
        <v>28229.17</v>
      </c>
      <c r="AD21" s="95">
        <f>VLOOKUP(A21,[2]查询时间段分门店销售汇总!$D:$M,10,0)</f>
        <v>8253.56</v>
      </c>
      <c r="AE21" s="93">
        <v>10996.3636363636</v>
      </c>
      <c r="AF21" s="93">
        <v>3000.7289454545398</v>
      </c>
      <c r="AG21" s="155">
        <v>0.27288374999999998</v>
      </c>
      <c r="AH21" s="106">
        <f t="shared" si="8"/>
        <v>43985.454545454399</v>
      </c>
      <c r="AI21" s="106">
        <f t="shared" si="9"/>
        <v>12002.915781818199</v>
      </c>
      <c r="AJ21" s="155">
        <f t="shared" si="10"/>
        <v>0.64178420552248905</v>
      </c>
      <c r="AK21" s="155">
        <f t="shared" si="11"/>
        <v>0.68762958517982498</v>
      </c>
      <c r="AL21" s="161"/>
      <c r="AM21" s="95">
        <v>12370.909090909099</v>
      </c>
      <c r="AN21" s="95">
        <v>3215.0667272727301</v>
      </c>
      <c r="AO21" s="155">
        <v>0.25988928571428599</v>
      </c>
      <c r="AP21" s="140">
        <f t="shared" si="12"/>
        <v>49483.636363636397</v>
      </c>
      <c r="AQ21" s="140">
        <f t="shared" si="13"/>
        <v>12860.2669090909</v>
      </c>
      <c r="AR21" s="96">
        <f t="shared" si="14"/>
        <v>0.57047484935332105</v>
      </c>
      <c r="AS21" s="96">
        <f t="shared" si="15"/>
        <v>0.64178761283450203</v>
      </c>
      <c r="AV21" s="93">
        <f t="shared" si="16"/>
        <v>0</v>
      </c>
    </row>
    <row r="22" spans="1:48" ht="21.95" customHeight="1">
      <c r="A22" s="117">
        <v>106569</v>
      </c>
      <c r="B22" s="117" t="s">
        <v>63</v>
      </c>
      <c r="C22" s="117" t="s">
        <v>48</v>
      </c>
      <c r="D22" s="27">
        <v>7</v>
      </c>
      <c r="E22" s="27">
        <v>100</v>
      </c>
      <c r="F22" s="63">
        <v>300</v>
      </c>
      <c r="G22" s="64">
        <v>14560</v>
      </c>
      <c r="H22" s="93">
        <v>3944.71792</v>
      </c>
      <c r="I22" s="147">
        <f>VLOOKUP(A22,[1]正式员工数!$A:$C,3,0)</f>
        <v>2</v>
      </c>
      <c r="J22" s="95">
        <f>VLOOKUP(A22,[3]查询时间段分门店销售汇总!$D:$L,9,0)</f>
        <v>33019.360000000001</v>
      </c>
      <c r="K22" s="95">
        <f>VLOOKUP(A22,[3]查询时间段分门店销售汇总!$D:$M,10,0)</f>
        <v>5832.42</v>
      </c>
      <c r="L22" s="96">
        <v>0.27092842857142801</v>
      </c>
      <c r="M22" s="147">
        <f t="shared" si="0"/>
        <v>43680</v>
      </c>
      <c r="N22" s="147">
        <f t="shared" si="1"/>
        <v>11834.153759999999</v>
      </c>
      <c r="O22" s="96">
        <f t="shared" si="2"/>
        <v>0.75593772893772904</v>
      </c>
      <c r="P22" s="110">
        <f t="shared" si="3"/>
        <v>0.49284639343742997</v>
      </c>
      <c r="Q22" s="154"/>
      <c r="S22" s="140">
        <v>15883.6363636364</v>
      </c>
      <c r="T22" s="140">
        <v>4059.7440000000101</v>
      </c>
      <c r="U22" s="155">
        <v>0.25559285714285701</v>
      </c>
      <c r="V22" s="140">
        <f t="shared" si="4"/>
        <v>47650.909090909197</v>
      </c>
      <c r="W22" s="140">
        <f t="shared" si="5"/>
        <v>12179.232</v>
      </c>
      <c r="X22" s="155">
        <f t="shared" si="6"/>
        <v>0.69294291819291698</v>
      </c>
      <c r="Y22" s="155">
        <f t="shared" si="7"/>
        <v>0.47888241229003597</v>
      </c>
      <c r="Z22" s="161"/>
      <c r="AA22" s="161"/>
      <c r="AB22" s="161"/>
      <c r="AC22" s="95">
        <f>VLOOKUP(A22,[2]查询时间段分门店销售汇总!$D:$L,9,0)</f>
        <v>26580.86</v>
      </c>
      <c r="AD22" s="95">
        <f>VLOOKUP(A22,[2]查询时间段分门店销售汇总!$D:$M,10,0)</f>
        <v>8641.2000000000007</v>
      </c>
      <c r="AE22" s="93">
        <v>10589.090909090901</v>
      </c>
      <c r="AF22" s="93">
        <v>3423.1023272727198</v>
      </c>
      <c r="AG22" s="155">
        <v>0.32326687500000001</v>
      </c>
      <c r="AH22" s="106">
        <f t="shared" si="8"/>
        <v>42356.363636363603</v>
      </c>
      <c r="AI22" s="106">
        <f t="shared" si="9"/>
        <v>13692.409309090899</v>
      </c>
      <c r="AJ22" s="155">
        <f t="shared" si="10"/>
        <v>0.62755292754120895</v>
      </c>
      <c r="AK22" s="155">
        <f t="shared" si="11"/>
        <v>0.63109419277020895</v>
      </c>
      <c r="AL22" s="161"/>
      <c r="AM22" s="95">
        <v>11912.727272727299</v>
      </c>
      <c r="AN22" s="95">
        <v>3667.6096363636402</v>
      </c>
      <c r="AO22" s="155">
        <v>0.30787321428571401</v>
      </c>
      <c r="AP22" s="140">
        <f t="shared" si="12"/>
        <v>47650.909090909197</v>
      </c>
      <c r="AQ22" s="140">
        <f t="shared" si="13"/>
        <v>14670.438545454601</v>
      </c>
      <c r="AR22" s="96">
        <f t="shared" si="14"/>
        <v>0.55782482448107296</v>
      </c>
      <c r="AS22" s="96">
        <f t="shared" si="15"/>
        <v>0.58902124658552601</v>
      </c>
      <c r="AV22" s="93">
        <f t="shared" si="16"/>
        <v>0</v>
      </c>
    </row>
    <row r="23" spans="1:48" ht="21.95" customHeight="1">
      <c r="A23" s="61">
        <v>108277</v>
      </c>
      <c r="B23" s="61" t="s">
        <v>64</v>
      </c>
      <c r="C23" s="61" t="s">
        <v>48</v>
      </c>
      <c r="D23" s="62">
        <v>8</v>
      </c>
      <c r="E23" s="62">
        <v>100</v>
      </c>
      <c r="F23" s="63">
        <v>300</v>
      </c>
      <c r="G23" s="64">
        <v>13200</v>
      </c>
      <c r="H23" s="93">
        <v>2815.4902285714302</v>
      </c>
      <c r="I23" s="147">
        <f>VLOOKUP(A23,[1]正式员工数!$A:$C,3,0)</f>
        <v>3</v>
      </c>
      <c r="J23" s="95">
        <f>VLOOKUP(A23,[3]查询时间段分门店销售汇总!$D:$L,9,0)</f>
        <v>39744.54</v>
      </c>
      <c r="K23" s="95">
        <f>VLOOKUP(A23,[3]查询时间段分门店销售汇总!$D:$M,10,0)</f>
        <v>8997.57</v>
      </c>
      <c r="L23" s="96">
        <v>0.213294714285715</v>
      </c>
      <c r="M23" s="147">
        <f t="shared" si="0"/>
        <v>39600</v>
      </c>
      <c r="N23" s="147">
        <f t="shared" si="1"/>
        <v>8446.4706857142901</v>
      </c>
      <c r="O23" s="108">
        <f t="shared" si="2"/>
        <v>1.0036499999999999</v>
      </c>
      <c r="P23" s="148">
        <f t="shared" si="3"/>
        <v>1.06524610512386</v>
      </c>
      <c r="Q23" s="154" t="s">
        <v>49</v>
      </c>
      <c r="R23" s="111">
        <f>(K23-N23)*0.05</f>
        <v>27.554965714285501</v>
      </c>
      <c r="S23" s="140">
        <v>14400</v>
      </c>
      <c r="T23" s="140">
        <v>2897.5885714285801</v>
      </c>
      <c r="U23" s="155">
        <v>0.201221428571429</v>
      </c>
      <c r="V23" s="140">
        <f t="shared" si="4"/>
        <v>43200</v>
      </c>
      <c r="W23" s="140">
        <f t="shared" si="5"/>
        <v>8692.7657142857406</v>
      </c>
      <c r="X23" s="155">
        <f t="shared" si="6"/>
        <v>0.92001250000000001</v>
      </c>
      <c r="Y23" s="159">
        <f t="shared" si="7"/>
        <v>1.03506413214535</v>
      </c>
      <c r="Z23" s="161"/>
      <c r="AA23" s="161"/>
      <c r="AB23" s="95"/>
      <c r="AC23" s="95">
        <f>VLOOKUP(A23,[2]查询时间段分门店销售汇总!$D:$L,9,0)</f>
        <v>29112.02</v>
      </c>
      <c r="AD23" s="95">
        <f>VLOOKUP(A23,[2]查询时间段分门店销售汇总!$D:$M,10,0)</f>
        <v>7450.91</v>
      </c>
      <c r="AE23" s="93">
        <v>9600</v>
      </c>
      <c r="AF23" s="93">
        <v>2443.19400000001</v>
      </c>
      <c r="AG23" s="155">
        <v>0.25449937500000103</v>
      </c>
      <c r="AH23" s="106">
        <f t="shared" si="8"/>
        <v>38400</v>
      </c>
      <c r="AI23" s="106">
        <f t="shared" si="9"/>
        <v>9772.7760000000399</v>
      </c>
      <c r="AJ23" s="155">
        <f t="shared" si="10"/>
        <v>0.75812552083333296</v>
      </c>
      <c r="AK23" s="155">
        <f t="shared" si="11"/>
        <v>0.76241489623828196</v>
      </c>
      <c r="AL23" s="161"/>
      <c r="AM23" s="95">
        <v>10800</v>
      </c>
      <c r="AN23" s="95">
        <v>2617.7078571428601</v>
      </c>
      <c r="AO23" s="155">
        <v>0.24238035714285799</v>
      </c>
      <c r="AP23" s="140">
        <f t="shared" si="12"/>
        <v>43200</v>
      </c>
      <c r="AQ23" s="140">
        <f t="shared" si="13"/>
        <v>10470.8314285714</v>
      </c>
      <c r="AR23" s="96">
        <f t="shared" si="14"/>
        <v>0.67388935185185195</v>
      </c>
      <c r="AS23" s="96">
        <f t="shared" si="15"/>
        <v>0.71158723648906497</v>
      </c>
      <c r="AV23" s="93">
        <f t="shared" si="16"/>
        <v>27.554965714285501</v>
      </c>
    </row>
    <row r="24" spans="1:48" ht="21.95" customHeight="1">
      <c r="A24" s="61">
        <v>102565</v>
      </c>
      <c r="B24" s="61" t="s">
        <v>65</v>
      </c>
      <c r="C24" s="61" t="s">
        <v>48</v>
      </c>
      <c r="D24" s="62">
        <v>8</v>
      </c>
      <c r="E24" s="62">
        <v>100</v>
      </c>
      <c r="F24" s="63">
        <v>300</v>
      </c>
      <c r="G24" s="64">
        <v>12760</v>
      </c>
      <c r="H24" s="93">
        <v>3764.1744800000001</v>
      </c>
      <c r="I24" s="147">
        <f>VLOOKUP(A24,[1]正式员工数!$A:$C,3,0)</f>
        <v>2</v>
      </c>
      <c r="J24" s="95">
        <f>VLOOKUP(A24,[3]查询时间段分门店销售汇总!$D:$L,9,0)</f>
        <v>14678.54</v>
      </c>
      <c r="K24" s="95">
        <f>VLOOKUP(A24,[3]查询时间段分门店销售汇总!$D:$M,10,0)</f>
        <v>5188.93</v>
      </c>
      <c r="L24" s="96">
        <v>0.29499799999999998</v>
      </c>
      <c r="M24" s="147">
        <f t="shared" si="0"/>
        <v>38280</v>
      </c>
      <c r="N24" s="147">
        <f t="shared" si="1"/>
        <v>11292.523440000001</v>
      </c>
      <c r="O24" s="96">
        <f t="shared" si="2"/>
        <v>0.383451933124347</v>
      </c>
      <c r="P24" s="110">
        <f t="shared" si="3"/>
        <v>0.45950137075827902</v>
      </c>
      <c r="Q24" s="154"/>
      <c r="S24" s="140">
        <v>13920</v>
      </c>
      <c r="T24" s="140">
        <v>3873.9360000000001</v>
      </c>
      <c r="U24" s="155">
        <v>0.27829999999999999</v>
      </c>
      <c r="V24" s="140">
        <f t="shared" si="4"/>
        <v>41760</v>
      </c>
      <c r="W24" s="140">
        <f t="shared" si="5"/>
        <v>11621.808000000001</v>
      </c>
      <c r="X24" s="155">
        <f t="shared" si="6"/>
        <v>0.351497605363985</v>
      </c>
      <c r="Y24" s="155">
        <f t="shared" si="7"/>
        <v>0.44648216525346102</v>
      </c>
      <c r="Z24" s="161"/>
      <c r="AA24" s="161"/>
      <c r="AB24" s="161"/>
      <c r="AC24" s="95">
        <f>VLOOKUP(A24,[2]查询时间段分门店销售汇总!$D:$L,9,0)</f>
        <v>23458.47</v>
      </c>
      <c r="AD24" s="95">
        <f>VLOOKUP(A24,[2]查询时间段分门店销售汇总!$D:$M,10,0)</f>
        <v>7694.47</v>
      </c>
      <c r="AE24" s="93">
        <v>9280</v>
      </c>
      <c r="AF24" s="93">
        <v>3266.4324000000001</v>
      </c>
      <c r="AG24" s="155">
        <v>0.35198625</v>
      </c>
      <c r="AH24" s="106">
        <f t="shared" si="8"/>
        <v>37120</v>
      </c>
      <c r="AI24" s="106">
        <f t="shared" si="9"/>
        <v>13065.729600000001</v>
      </c>
      <c r="AJ24" s="155">
        <f t="shared" si="10"/>
        <v>0.63196309267241402</v>
      </c>
      <c r="AK24" s="155">
        <f t="shared" si="11"/>
        <v>0.58890473288227196</v>
      </c>
      <c r="AL24" s="161"/>
      <c r="AM24" s="95">
        <v>10440</v>
      </c>
      <c r="AN24" s="95">
        <v>3499.7489999999998</v>
      </c>
      <c r="AO24" s="155">
        <v>0.335225</v>
      </c>
      <c r="AP24" s="140">
        <f t="shared" si="12"/>
        <v>41760</v>
      </c>
      <c r="AQ24" s="140">
        <f t="shared" si="13"/>
        <v>13998.995999999999</v>
      </c>
      <c r="AR24" s="96">
        <f t="shared" si="14"/>
        <v>0.56174497126436795</v>
      </c>
      <c r="AS24" s="96">
        <f t="shared" si="15"/>
        <v>0.54964441735678804</v>
      </c>
      <c r="AV24" s="93">
        <f t="shared" si="16"/>
        <v>0</v>
      </c>
    </row>
    <row r="25" spans="1:48" ht="21.95" customHeight="1">
      <c r="A25" s="117">
        <v>105910</v>
      </c>
      <c r="B25" s="117" t="s">
        <v>66</v>
      </c>
      <c r="C25" s="117" t="s">
        <v>48</v>
      </c>
      <c r="D25" s="27">
        <v>9</v>
      </c>
      <c r="E25" s="27">
        <v>100</v>
      </c>
      <c r="F25" s="63">
        <v>300</v>
      </c>
      <c r="G25" s="64">
        <v>14080</v>
      </c>
      <c r="H25" s="93">
        <v>3865.09677714286</v>
      </c>
      <c r="I25" s="147">
        <f>VLOOKUP(A25,[1]正式员工数!$A:$C,3,0)</f>
        <v>2</v>
      </c>
      <c r="J25" s="95">
        <f>VLOOKUP(A25,[3]查询时间段分门店销售汇总!$D:$L,9,0)</f>
        <v>27319.759999999998</v>
      </c>
      <c r="K25" s="95">
        <f>VLOOKUP(A25,[3]查询时间段分门店销售汇总!$D:$M,10,0)</f>
        <v>6718.53</v>
      </c>
      <c r="L25" s="96">
        <v>0.27450971428571502</v>
      </c>
      <c r="M25" s="147">
        <f t="shared" si="0"/>
        <v>42240</v>
      </c>
      <c r="N25" s="147">
        <f t="shared" si="1"/>
        <v>11595.2903314286</v>
      </c>
      <c r="O25" s="96">
        <f t="shared" si="2"/>
        <v>0.64677462121212104</v>
      </c>
      <c r="P25" s="110">
        <f t="shared" si="3"/>
        <v>0.579418868175269</v>
      </c>
      <c r="Q25" s="154"/>
      <c r="S25" s="140">
        <v>15360</v>
      </c>
      <c r="T25" s="140">
        <v>3977.8011428571499</v>
      </c>
      <c r="U25" s="155">
        <v>0.25897142857142902</v>
      </c>
      <c r="V25" s="140">
        <f t="shared" si="4"/>
        <v>46080</v>
      </c>
      <c r="W25" s="140">
        <f t="shared" si="5"/>
        <v>11933.403428571401</v>
      </c>
      <c r="X25" s="155">
        <f t="shared" si="6"/>
        <v>0.59287673611111102</v>
      </c>
      <c r="Y25" s="155">
        <f t="shared" si="7"/>
        <v>0.563002000243639</v>
      </c>
      <c r="Z25" s="161"/>
      <c r="AA25" s="161"/>
      <c r="AB25" s="161"/>
      <c r="AC25" s="95">
        <f>VLOOKUP(A25,[2]查询时间段分门店销售汇总!$D:$L,9,0)</f>
        <v>25857.49</v>
      </c>
      <c r="AD25" s="95">
        <f>VLOOKUP(A25,[2]查询时间段分门店销售汇总!$D:$M,10,0)</f>
        <v>7740.34</v>
      </c>
      <c r="AE25" s="93">
        <v>10240</v>
      </c>
      <c r="AF25" s="93">
        <v>3354.0096000000099</v>
      </c>
      <c r="AG25" s="155">
        <v>0.327540000000001</v>
      </c>
      <c r="AH25" s="106">
        <f t="shared" si="8"/>
        <v>40960</v>
      </c>
      <c r="AI25" s="106">
        <f t="shared" si="9"/>
        <v>13416.038399999999</v>
      </c>
      <c r="AJ25" s="155">
        <f t="shared" si="10"/>
        <v>0.63128637695312495</v>
      </c>
      <c r="AK25" s="155">
        <f t="shared" si="11"/>
        <v>0.57694676842904502</v>
      </c>
      <c r="AL25" s="161"/>
      <c r="AM25" s="95">
        <v>11520</v>
      </c>
      <c r="AN25" s="95">
        <v>3593.58171428572</v>
      </c>
      <c r="AO25" s="155">
        <v>0.31194285714285802</v>
      </c>
      <c r="AP25" s="140">
        <f t="shared" si="12"/>
        <v>46080</v>
      </c>
      <c r="AQ25" s="140">
        <f t="shared" si="13"/>
        <v>14374.3268571429</v>
      </c>
      <c r="AR25" s="96">
        <f t="shared" si="14"/>
        <v>0.561143446180556</v>
      </c>
      <c r="AS25" s="96">
        <f t="shared" si="15"/>
        <v>0.538483650533776</v>
      </c>
      <c r="AV25" s="93">
        <f t="shared" si="16"/>
        <v>0</v>
      </c>
    </row>
    <row r="26" spans="1:48" ht="21.95" customHeight="1">
      <c r="A26" s="117">
        <v>311</v>
      </c>
      <c r="B26" s="117" t="s">
        <v>67</v>
      </c>
      <c r="C26" s="117" t="s">
        <v>48</v>
      </c>
      <c r="D26" s="27">
        <v>9</v>
      </c>
      <c r="E26" s="27">
        <v>100</v>
      </c>
      <c r="F26" s="63">
        <v>300</v>
      </c>
      <c r="G26" s="64">
        <v>12348</v>
      </c>
      <c r="H26" s="93">
        <v>2365.3476000000001</v>
      </c>
      <c r="I26" s="147">
        <f>VLOOKUP(A26,[1]正式员工数!$A:$C,3,0)</f>
        <v>2</v>
      </c>
      <c r="J26" s="95">
        <f>VLOOKUP(A26,[3]查询时间段分门店销售汇总!$D:$L,9,0)</f>
        <v>57712.71</v>
      </c>
      <c r="K26" s="95">
        <f>VLOOKUP(A26,[3]查询时间段分门店销售汇总!$D:$M,10,0)</f>
        <v>15575.86</v>
      </c>
      <c r="L26" s="96">
        <v>0.19155714285714301</v>
      </c>
      <c r="M26" s="147">
        <f t="shared" si="0"/>
        <v>37044</v>
      </c>
      <c r="N26" s="147">
        <f t="shared" si="1"/>
        <v>7096.0428000000002</v>
      </c>
      <c r="O26" s="108">
        <f t="shared" si="2"/>
        <v>1.5579502753482299</v>
      </c>
      <c r="P26" s="148">
        <f t="shared" si="3"/>
        <v>2.1950064900961399</v>
      </c>
      <c r="Q26" s="154"/>
      <c r="S26" s="140">
        <v>13470.5454545455</v>
      </c>
      <c r="T26" s="140">
        <v>2434.3200000000102</v>
      </c>
      <c r="U26" s="155">
        <v>0.18071428571428599</v>
      </c>
      <c r="V26" s="140">
        <f t="shared" si="4"/>
        <v>40411.636363636499</v>
      </c>
      <c r="W26" s="140">
        <f t="shared" si="5"/>
        <v>7302.96000000003</v>
      </c>
      <c r="X26" s="156">
        <f t="shared" si="6"/>
        <v>1.4281210857358799</v>
      </c>
      <c r="Y26" s="159">
        <f t="shared" si="7"/>
        <v>2.13281463954341</v>
      </c>
      <c r="Z26" s="160" t="s">
        <v>43</v>
      </c>
      <c r="AA26" s="160">
        <f>80*I26</f>
        <v>160</v>
      </c>
      <c r="AB26" s="95">
        <f>(K26-W26)*0.1</f>
        <v>827.28999999999701</v>
      </c>
      <c r="AC26" s="95">
        <f>VLOOKUP(A26,[2]查询时间段分门店销售汇总!$D:$L,9,0)</f>
        <v>38925.4</v>
      </c>
      <c r="AD26" s="95">
        <f>VLOOKUP(A26,[2]查询时间段分门店销售汇总!$D:$M,10,0)</f>
        <v>8708.69</v>
      </c>
      <c r="AE26" s="93">
        <v>8980.3636363636397</v>
      </c>
      <c r="AF26" s="93">
        <v>2052.57436363637</v>
      </c>
      <c r="AG26" s="155">
        <v>0.2285625</v>
      </c>
      <c r="AH26" s="106">
        <f t="shared" si="8"/>
        <v>35921.454545454602</v>
      </c>
      <c r="AI26" s="106">
        <f t="shared" si="9"/>
        <v>8210.2974545454799</v>
      </c>
      <c r="AJ26" s="159">
        <f t="shared" si="10"/>
        <v>1.08362538467768</v>
      </c>
      <c r="AK26" s="159">
        <f t="shared" si="11"/>
        <v>1.06070334822992</v>
      </c>
      <c r="AL26" s="161" t="s">
        <v>49</v>
      </c>
      <c r="AM26" s="95">
        <v>10102.909090909099</v>
      </c>
      <c r="AN26" s="95">
        <v>2199.1868181818199</v>
      </c>
      <c r="AO26" s="155">
        <v>0.217678571428572</v>
      </c>
      <c r="AP26" s="140">
        <f t="shared" si="12"/>
        <v>40411.636363636397</v>
      </c>
      <c r="AQ26" s="140">
        <f t="shared" si="13"/>
        <v>8796.7472727272798</v>
      </c>
      <c r="AR26" s="96">
        <f t="shared" si="14"/>
        <v>0.96322256415793805</v>
      </c>
      <c r="AS26" s="96">
        <f t="shared" si="15"/>
        <v>0.989989791681263</v>
      </c>
      <c r="AU26" s="64">
        <f>80*I26</f>
        <v>160</v>
      </c>
      <c r="AV26" s="93">
        <f t="shared" si="16"/>
        <v>987.28999999999701</v>
      </c>
    </row>
    <row r="27" spans="1:48" ht="21.95" customHeight="1">
      <c r="A27" s="117">
        <v>745</v>
      </c>
      <c r="B27" s="117" t="s">
        <v>68</v>
      </c>
      <c r="C27" s="117" t="s">
        <v>48</v>
      </c>
      <c r="D27" s="27">
        <v>9</v>
      </c>
      <c r="E27" s="27">
        <v>100</v>
      </c>
      <c r="F27" s="63">
        <v>300</v>
      </c>
      <c r="G27" s="64">
        <v>12760</v>
      </c>
      <c r="H27" s="93">
        <v>2729.0796342857202</v>
      </c>
      <c r="I27" s="147">
        <f>VLOOKUP(A27,[1]正式员工数!$A:$C,3,0)</f>
        <v>2</v>
      </c>
      <c r="J27" s="95">
        <f>VLOOKUP(A27,[3]查询时间段分门店销售汇总!$D:$L,9,0)</f>
        <v>31664.27</v>
      </c>
      <c r="K27" s="95">
        <f>VLOOKUP(A27,[3]查询时间段分门店销售汇总!$D:$M,10,0)</f>
        <v>8050.92</v>
      </c>
      <c r="L27" s="96">
        <v>0.213877714285715</v>
      </c>
      <c r="M27" s="147">
        <f t="shared" si="0"/>
        <v>38280</v>
      </c>
      <c r="N27" s="147">
        <f t="shared" si="1"/>
        <v>8187.2389028571597</v>
      </c>
      <c r="O27" s="96">
        <f t="shared" si="2"/>
        <v>0.82717528735632195</v>
      </c>
      <c r="P27" s="110">
        <f t="shared" si="3"/>
        <v>0.98334983204049597</v>
      </c>
      <c r="Q27" s="154"/>
      <c r="S27" s="140">
        <v>13920</v>
      </c>
      <c r="T27" s="140">
        <v>2808.6582857142898</v>
      </c>
      <c r="U27" s="155">
        <v>0.20177142857142899</v>
      </c>
      <c r="V27" s="140">
        <f t="shared" si="4"/>
        <v>41760</v>
      </c>
      <c r="W27" s="140">
        <f t="shared" si="5"/>
        <v>8425.97485714287</v>
      </c>
      <c r="X27" s="155">
        <f t="shared" si="6"/>
        <v>0.75824401340996195</v>
      </c>
      <c r="Y27" s="155">
        <f t="shared" si="7"/>
        <v>0.95548825346601596</v>
      </c>
      <c r="Z27" s="161"/>
      <c r="AA27" s="161"/>
      <c r="AB27" s="161"/>
      <c r="AC27" s="95">
        <f>VLOOKUP(A27,[2]查询时间段分门店销售汇总!$D:$L,9,0)</f>
        <v>35335.21</v>
      </c>
      <c r="AD27" s="95">
        <f>VLOOKUP(A27,[2]查询时间段分门店销售汇总!$D:$M,10,0)</f>
        <v>10303.209999999999</v>
      </c>
      <c r="AE27" s="93">
        <v>9280</v>
      </c>
      <c r="AF27" s="93">
        <v>2368.2096000000101</v>
      </c>
      <c r="AG27" s="155">
        <v>0.255195000000001</v>
      </c>
      <c r="AH27" s="106">
        <f t="shared" si="8"/>
        <v>37120</v>
      </c>
      <c r="AI27" s="106">
        <f t="shared" si="9"/>
        <v>9472.8384000000406</v>
      </c>
      <c r="AJ27" s="155">
        <f t="shared" si="10"/>
        <v>0.95191837284482805</v>
      </c>
      <c r="AK27" s="155">
        <f t="shared" si="11"/>
        <v>1.08765816167623</v>
      </c>
      <c r="AL27" s="161"/>
      <c r="AM27" s="95">
        <v>10440</v>
      </c>
      <c r="AN27" s="95">
        <v>2537.3674285714301</v>
      </c>
      <c r="AO27" s="155">
        <v>0.243042857142858</v>
      </c>
      <c r="AP27" s="140">
        <f t="shared" si="12"/>
        <v>41760</v>
      </c>
      <c r="AQ27" s="140">
        <f t="shared" si="13"/>
        <v>10149.4697142857</v>
      </c>
      <c r="AR27" s="96">
        <f t="shared" si="14"/>
        <v>0.84614966475095799</v>
      </c>
      <c r="AS27" s="96">
        <f t="shared" si="15"/>
        <v>1.01514761756448</v>
      </c>
      <c r="AV27" s="93">
        <f t="shared" si="16"/>
        <v>0</v>
      </c>
    </row>
    <row r="28" spans="1:48" ht="21.95" customHeight="1">
      <c r="A28" s="61">
        <v>117310</v>
      </c>
      <c r="B28" s="61" t="s">
        <v>69</v>
      </c>
      <c r="C28" s="61" t="s">
        <v>48</v>
      </c>
      <c r="D28" s="62">
        <v>10</v>
      </c>
      <c r="E28" s="62">
        <v>100</v>
      </c>
      <c r="F28" s="63">
        <v>300</v>
      </c>
      <c r="G28" s="64">
        <v>9500</v>
      </c>
      <c r="H28" s="93">
        <v>2399.7529285714299</v>
      </c>
      <c r="I28" s="147">
        <f>VLOOKUP(A28,[1]正式员工数!$A:$C,3,0)</f>
        <v>2</v>
      </c>
      <c r="J28" s="95">
        <f>VLOOKUP(A28,[3]查询时间段分门店销售汇总!$D:$L,9,0)</f>
        <v>20433.080000000002</v>
      </c>
      <c r="K28" s="95">
        <f>VLOOKUP(A28,[3]查询时间段分门店销售汇总!$D:$M,10,0)</f>
        <v>4760.95</v>
      </c>
      <c r="L28" s="96">
        <v>0.25260557142857198</v>
      </c>
      <c r="M28" s="147">
        <f t="shared" si="0"/>
        <v>28500</v>
      </c>
      <c r="N28" s="147">
        <f t="shared" si="1"/>
        <v>7199.2587857142898</v>
      </c>
      <c r="O28" s="96">
        <f t="shared" si="2"/>
        <v>0.71695017543859696</v>
      </c>
      <c r="P28" s="110">
        <f t="shared" si="3"/>
        <v>0.66131113517509599</v>
      </c>
      <c r="Q28" s="154"/>
      <c r="S28" s="140">
        <v>10363.6363636364</v>
      </c>
      <c r="T28" s="140">
        <v>2469.7285714285799</v>
      </c>
      <c r="U28" s="155">
        <v>0.238307142857143</v>
      </c>
      <c r="V28" s="140">
        <f t="shared" si="4"/>
        <v>31090.909090909201</v>
      </c>
      <c r="W28" s="140">
        <f t="shared" si="5"/>
        <v>7409.1857142857398</v>
      </c>
      <c r="X28" s="155">
        <f t="shared" si="6"/>
        <v>0.65720432748537805</v>
      </c>
      <c r="Y28" s="155">
        <f t="shared" si="7"/>
        <v>0.64257398634513296</v>
      </c>
      <c r="Z28" s="161"/>
      <c r="AA28" s="161"/>
      <c r="AB28" s="161"/>
      <c r="AC28" s="95">
        <f>VLOOKUP(A28,[2]查询时间段分门店销售汇总!$D:$L,9,0)</f>
        <v>22309.01</v>
      </c>
      <c r="AD28" s="95">
        <f>VLOOKUP(A28,[2]查询时间段分门店销售汇总!$D:$M,10,0)</f>
        <v>6694.22</v>
      </c>
      <c r="AE28" s="93">
        <v>6909.0909090909099</v>
      </c>
      <c r="AF28" s="93">
        <v>2082.43022727273</v>
      </c>
      <c r="AG28" s="155">
        <v>0.301404375</v>
      </c>
      <c r="AH28" s="106">
        <f t="shared" si="8"/>
        <v>27636.3636363636</v>
      </c>
      <c r="AI28" s="106">
        <f t="shared" si="9"/>
        <v>8329.72090909092</v>
      </c>
      <c r="AJ28" s="155">
        <f t="shared" si="10"/>
        <v>0.80723391447368398</v>
      </c>
      <c r="AK28" s="155">
        <f t="shared" si="11"/>
        <v>0.80365477703989296</v>
      </c>
      <c r="AL28" s="161"/>
      <c r="AM28" s="95">
        <v>7772.7272727272702</v>
      </c>
      <c r="AN28" s="95">
        <v>2231.17524350649</v>
      </c>
      <c r="AO28" s="155">
        <v>0.28705178571428602</v>
      </c>
      <c r="AP28" s="140">
        <f t="shared" si="12"/>
        <v>31090.909090909099</v>
      </c>
      <c r="AQ28" s="140">
        <f t="shared" si="13"/>
        <v>8924.70097402596</v>
      </c>
      <c r="AR28" s="96">
        <f t="shared" si="14"/>
        <v>0.717541257309942</v>
      </c>
      <c r="AS28" s="96">
        <f t="shared" si="15"/>
        <v>0.750077791903903</v>
      </c>
      <c r="AV28" s="93">
        <f t="shared" si="16"/>
        <v>0</v>
      </c>
    </row>
    <row r="29" spans="1:48" ht="21.95" customHeight="1">
      <c r="A29" s="61">
        <v>118151</v>
      </c>
      <c r="B29" s="61" t="s">
        <v>70</v>
      </c>
      <c r="C29" s="61" t="s">
        <v>48</v>
      </c>
      <c r="D29" s="62">
        <v>10</v>
      </c>
      <c r="E29" s="62">
        <v>100</v>
      </c>
      <c r="F29" s="63">
        <v>300</v>
      </c>
      <c r="G29" s="64">
        <v>9200</v>
      </c>
      <c r="H29" s="93">
        <v>1762.3257142857201</v>
      </c>
      <c r="I29" s="147">
        <f>VLOOKUP(A29,[1]正式员工数!$A:$C,3,0)</f>
        <v>2</v>
      </c>
      <c r="J29" s="95">
        <f>VLOOKUP(A29,[3]查询时间段分门店销售汇总!$D:$L,9,0)</f>
        <v>23474.48</v>
      </c>
      <c r="K29" s="95">
        <f>VLOOKUP(A29,[3]查询时间段分门店销售汇总!$D:$M,10,0)</f>
        <v>5743.78</v>
      </c>
      <c r="L29" s="96">
        <v>0.19155714285714301</v>
      </c>
      <c r="M29" s="147">
        <f t="shared" si="0"/>
        <v>27600</v>
      </c>
      <c r="N29" s="147">
        <f t="shared" si="1"/>
        <v>5286.9771428571603</v>
      </c>
      <c r="O29" s="96">
        <f t="shared" si="2"/>
        <v>0.85052463768115905</v>
      </c>
      <c r="P29" s="148">
        <f t="shared" si="3"/>
        <v>1.0864015192045999</v>
      </c>
      <c r="Q29" s="154"/>
      <c r="S29" s="140">
        <v>10036.3636363636</v>
      </c>
      <c r="T29" s="140">
        <v>1813.7142857142801</v>
      </c>
      <c r="U29" s="155">
        <v>0.18071428571428599</v>
      </c>
      <c r="V29" s="140">
        <f t="shared" si="4"/>
        <v>30109.090909090799</v>
      </c>
      <c r="W29" s="140">
        <f t="shared" si="5"/>
        <v>5441.1428571428396</v>
      </c>
      <c r="X29" s="155">
        <f t="shared" si="6"/>
        <v>0.77964758454106597</v>
      </c>
      <c r="Y29" s="159">
        <f t="shared" si="7"/>
        <v>1.0556201428271399</v>
      </c>
      <c r="Z29" s="161"/>
      <c r="AA29" s="161"/>
      <c r="AB29" s="95"/>
      <c r="AC29" s="95">
        <f>VLOOKUP(A29,[2]查询时间段分门店销售汇总!$D:$L,9,0)</f>
        <v>24703.23</v>
      </c>
      <c r="AD29" s="95">
        <f>VLOOKUP(A29,[2]查询时间段分门店销售汇总!$D:$M,10,0)</f>
        <v>6883.21</v>
      </c>
      <c r="AE29" s="93">
        <v>6690.9090909090901</v>
      </c>
      <c r="AF29" s="93">
        <v>1529.29090909091</v>
      </c>
      <c r="AG29" s="155">
        <v>0.2285625</v>
      </c>
      <c r="AH29" s="106">
        <f t="shared" si="8"/>
        <v>26763.6363636364</v>
      </c>
      <c r="AI29" s="106">
        <f t="shared" si="9"/>
        <v>6117.1636363636399</v>
      </c>
      <c r="AJ29" s="155">
        <f t="shared" si="10"/>
        <v>0.92301470788043505</v>
      </c>
      <c r="AK29" s="155">
        <f t="shared" si="11"/>
        <v>1.1252290128520599</v>
      </c>
      <c r="AL29" s="161"/>
      <c r="AM29" s="95">
        <v>7527.2727272727298</v>
      </c>
      <c r="AN29" s="95">
        <v>1638.5259740259801</v>
      </c>
      <c r="AO29" s="155">
        <v>0.217678571428572</v>
      </c>
      <c r="AP29" s="140">
        <f t="shared" si="12"/>
        <v>30109.090909090901</v>
      </c>
      <c r="AQ29" s="140">
        <f t="shared" si="13"/>
        <v>6554.1038961039203</v>
      </c>
      <c r="AR29" s="96">
        <f t="shared" si="14"/>
        <v>0.82045751811594203</v>
      </c>
      <c r="AS29" s="96">
        <f t="shared" si="15"/>
        <v>1.05021374532859</v>
      </c>
      <c r="AV29" s="93">
        <f t="shared" si="16"/>
        <v>0</v>
      </c>
    </row>
    <row r="30" spans="1:48" ht="21.95" customHeight="1">
      <c r="A30" s="117">
        <v>112415</v>
      </c>
      <c r="B30" s="117" t="s">
        <v>71</v>
      </c>
      <c r="C30" s="117" t="s">
        <v>48</v>
      </c>
      <c r="D30" s="27">
        <v>11</v>
      </c>
      <c r="E30" s="27">
        <v>100</v>
      </c>
      <c r="F30" s="63">
        <v>300</v>
      </c>
      <c r="G30" s="64">
        <v>9900</v>
      </c>
      <c r="H30" s="93">
        <v>2042.3572714285799</v>
      </c>
      <c r="I30" s="147">
        <f>VLOOKUP(A30,[1]正式员工数!$A:$C,3,0)</f>
        <v>2</v>
      </c>
      <c r="J30" s="95">
        <f>VLOOKUP(A30,[3]查询时间段分门店销售汇总!$D:$L,9,0)</f>
        <v>13478.96</v>
      </c>
      <c r="K30" s="95">
        <f>VLOOKUP(A30,[3]查询时间段分门店销售汇总!$D:$M,10,0)</f>
        <v>3253.82</v>
      </c>
      <c r="L30" s="96">
        <v>0.206298714285715</v>
      </c>
      <c r="M30" s="147">
        <f t="shared" si="0"/>
        <v>29700</v>
      </c>
      <c r="N30" s="147">
        <f t="shared" si="1"/>
        <v>6127.0718142857404</v>
      </c>
      <c r="O30" s="96">
        <f t="shared" si="2"/>
        <v>0.45383703703703698</v>
      </c>
      <c r="P30" s="110">
        <f t="shared" si="3"/>
        <v>0.531056285714404</v>
      </c>
      <c r="Q30" s="154"/>
      <c r="S30" s="140">
        <v>10800</v>
      </c>
      <c r="T30" s="140">
        <v>2101.91142857143</v>
      </c>
      <c r="U30" s="155">
        <v>0.194621428571429</v>
      </c>
      <c r="V30" s="140">
        <f t="shared" si="4"/>
        <v>32400</v>
      </c>
      <c r="W30" s="140">
        <f t="shared" si="5"/>
        <v>6305.7342857142903</v>
      </c>
      <c r="X30" s="155">
        <f t="shared" si="6"/>
        <v>0.41601728395061699</v>
      </c>
      <c r="Y30" s="155">
        <f t="shared" si="7"/>
        <v>0.51600969095249805</v>
      </c>
      <c r="Z30" s="161"/>
      <c r="AA30" s="161"/>
      <c r="AB30" s="161"/>
      <c r="AC30" s="95">
        <f>VLOOKUP(A30,[2]查询时间段分门店销售汇总!$D:$L,9,0)</f>
        <v>17921.18</v>
      </c>
      <c r="AD30" s="95">
        <f>VLOOKUP(A30,[2]查询时间段分门店销售汇总!$D:$M,10,0)</f>
        <v>4252.97</v>
      </c>
      <c r="AE30" s="93">
        <v>7200</v>
      </c>
      <c r="AF30" s="93">
        <v>1772.2935</v>
      </c>
      <c r="AG30" s="155">
        <v>0.24615187500000099</v>
      </c>
      <c r="AH30" s="106">
        <f t="shared" si="8"/>
        <v>28800</v>
      </c>
      <c r="AI30" s="106">
        <f t="shared" si="9"/>
        <v>7089.174</v>
      </c>
      <c r="AJ30" s="155">
        <f t="shared" si="10"/>
        <v>0.622263194444444</v>
      </c>
      <c r="AK30" s="155">
        <f t="shared" si="11"/>
        <v>0.59992461745190595</v>
      </c>
      <c r="AL30" s="161"/>
      <c r="AM30" s="95">
        <v>8100</v>
      </c>
      <c r="AN30" s="95">
        <v>1898.8858928571501</v>
      </c>
      <c r="AO30" s="155">
        <v>0.23443035714285801</v>
      </c>
      <c r="AP30" s="140">
        <f t="shared" si="12"/>
        <v>32400</v>
      </c>
      <c r="AQ30" s="140">
        <f t="shared" si="13"/>
        <v>7595.5435714286004</v>
      </c>
      <c r="AR30" s="96">
        <f t="shared" si="14"/>
        <v>0.55312283950617303</v>
      </c>
      <c r="AS30" s="96">
        <f t="shared" si="15"/>
        <v>0.55992964295511005</v>
      </c>
      <c r="AV30" s="93">
        <f t="shared" si="16"/>
        <v>0</v>
      </c>
    </row>
    <row r="31" spans="1:48" ht="21.95" customHeight="1">
      <c r="A31" s="117">
        <v>339</v>
      </c>
      <c r="B31" s="117" t="s">
        <v>72</v>
      </c>
      <c r="C31" s="117" t="s">
        <v>48</v>
      </c>
      <c r="D31" s="27">
        <v>11</v>
      </c>
      <c r="E31" s="27">
        <v>100</v>
      </c>
      <c r="F31" s="63">
        <v>300</v>
      </c>
      <c r="G31" s="64">
        <v>8800</v>
      </c>
      <c r="H31" s="93">
        <v>2114.4577142857102</v>
      </c>
      <c r="I31" s="147">
        <f>VLOOKUP(A31,[1]正式员工数!$A:$C,3,0)</f>
        <v>2</v>
      </c>
      <c r="J31" s="95">
        <f>VLOOKUP(A31,[3]查询时间段分门店销售汇总!$D:$L,9,0)</f>
        <v>12579.09</v>
      </c>
      <c r="K31" s="95">
        <f>VLOOKUP(A31,[3]查询时间段分门店销售汇总!$D:$M,10,0)</f>
        <v>3843.25</v>
      </c>
      <c r="L31" s="96">
        <v>0.240279285714285</v>
      </c>
      <c r="M31" s="147">
        <f t="shared" si="0"/>
        <v>26400</v>
      </c>
      <c r="N31" s="147">
        <f t="shared" si="1"/>
        <v>6343.37314285713</v>
      </c>
      <c r="O31" s="96">
        <f t="shared" si="2"/>
        <v>0.47648068181818198</v>
      </c>
      <c r="P31" s="110">
        <f t="shared" si="3"/>
        <v>0.605868504571206</v>
      </c>
      <c r="Q31" s="154"/>
      <c r="S31" s="140">
        <v>9600</v>
      </c>
      <c r="T31" s="140">
        <v>2176.11428571428</v>
      </c>
      <c r="U31" s="155">
        <v>0.22667857142857101</v>
      </c>
      <c r="V31" s="140">
        <f t="shared" si="4"/>
        <v>28800</v>
      </c>
      <c r="W31" s="140">
        <f t="shared" si="5"/>
        <v>6528.3428571428403</v>
      </c>
      <c r="X31" s="155">
        <f t="shared" si="6"/>
        <v>0.43677395833333299</v>
      </c>
      <c r="Y31" s="155">
        <f t="shared" si="7"/>
        <v>0.588702230275022</v>
      </c>
      <c r="Z31" s="161"/>
      <c r="AA31" s="161"/>
      <c r="AB31" s="161"/>
      <c r="AC31" s="95">
        <f>VLOOKUP(A31,[2]查询时间段分门店销售汇总!$D:$L,9,0)</f>
        <v>16880.599999999999</v>
      </c>
      <c r="AD31" s="95">
        <f>VLOOKUP(A31,[2]查询时间段分门店销售汇总!$D:$M,10,0)</f>
        <v>4442.1000000000004</v>
      </c>
      <c r="AE31" s="93">
        <v>6400</v>
      </c>
      <c r="AF31" s="93">
        <v>1834.86</v>
      </c>
      <c r="AG31" s="155">
        <v>0.28669687500000002</v>
      </c>
      <c r="AH31" s="106">
        <f t="shared" si="8"/>
        <v>25600</v>
      </c>
      <c r="AI31" s="106">
        <f t="shared" si="9"/>
        <v>7339.44</v>
      </c>
      <c r="AJ31" s="155">
        <f t="shared" si="10"/>
        <v>0.65939843750000005</v>
      </c>
      <c r="AK31" s="155">
        <f t="shared" si="11"/>
        <v>0.605236911807985</v>
      </c>
      <c r="AL31" s="161"/>
      <c r="AM31" s="95">
        <v>7200</v>
      </c>
      <c r="AN31" s="95">
        <v>1965.9214285714199</v>
      </c>
      <c r="AO31" s="155">
        <v>0.27304464285714197</v>
      </c>
      <c r="AP31" s="140">
        <f t="shared" si="12"/>
        <v>28800</v>
      </c>
      <c r="AQ31" s="140">
        <f t="shared" si="13"/>
        <v>7863.6857142856798</v>
      </c>
      <c r="AR31" s="96">
        <f t="shared" si="14"/>
        <v>0.58613194444444405</v>
      </c>
      <c r="AS31" s="96">
        <f t="shared" si="15"/>
        <v>0.56488778435412201</v>
      </c>
      <c r="AV31" s="93">
        <f t="shared" si="16"/>
        <v>0</v>
      </c>
    </row>
    <row r="32" spans="1:48" ht="21.95" customHeight="1">
      <c r="A32" s="61">
        <v>727</v>
      </c>
      <c r="B32" s="61" t="s">
        <v>73</v>
      </c>
      <c r="C32" s="61" t="s">
        <v>48</v>
      </c>
      <c r="D32" s="62">
        <v>12</v>
      </c>
      <c r="E32" s="62">
        <v>50</v>
      </c>
      <c r="F32" s="63">
        <v>150</v>
      </c>
      <c r="G32" s="64">
        <v>9240</v>
      </c>
      <c r="H32" s="93">
        <v>2411.0314800000001</v>
      </c>
      <c r="I32" s="147">
        <f>VLOOKUP(A32,[1]正式员工数!$A:$C,3,0)</f>
        <v>2</v>
      </c>
      <c r="J32" s="95">
        <f>VLOOKUP(A32,[3]查询时间段分门店销售汇总!$D:$L,9,0)</f>
        <v>11452.57</v>
      </c>
      <c r="K32" s="95">
        <f>VLOOKUP(A32,[3]查询时间段分门店销售汇总!$D:$M,10,0)</f>
        <v>2991.49</v>
      </c>
      <c r="L32" s="96">
        <v>0.260934142857143</v>
      </c>
      <c r="M32" s="147">
        <f t="shared" si="0"/>
        <v>27720</v>
      </c>
      <c r="N32" s="147">
        <f t="shared" si="1"/>
        <v>7233.0944399999998</v>
      </c>
      <c r="O32" s="96">
        <f t="shared" si="2"/>
        <v>0.41315187590187602</v>
      </c>
      <c r="P32" s="110">
        <f t="shared" si="3"/>
        <v>0.41358370539953798</v>
      </c>
      <c r="Q32" s="154"/>
      <c r="S32" s="140">
        <v>10080</v>
      </c>
      <c r="T32" s="140">
        <v>2481.3359999999998</v>
      </c>
      <c r="U32" s="155">
        <v>0.246164285714286</v>
      </c>
      <c r="V32" s="140">
        <f t="shared" si="4"/>
        <v>30240</v>
      </c>
      <c r="W32" s="140">
        <f t="shared" si="5"/>
        <v>7444.0079999999998</v>
      </c>
      <c r="X32" s="155">
        <f t="shared" si="6"/>
        <v>0.37872255291005302</v>
      </c>
      <c r="Y32" s="155">
        <f t="shared" si="7"/>
        <v>0.401865500413218</v>
      </c>
      <c r="Z32" s="161"/>
      <c r="AA32" s="161"/>
      <c r="AB32" s="161"/>
      <c r="AC32" s="95">
        <f>VLOOKUP(A32,[2]查询时间段分门店销售汇总!$D:$L,9,0)</f>
        <v>12434.93</v>
      </c>
      <c r="AD32" s="95">
        <f>VLOOKUP(A32,[2]查询时间段分门店销售汇总!$D:$M,10,0)</f>
        <v>3912.65</v>
      </c>
      <c r="AE32" s="93">
        <v>6720</v>
      </c>
      <c r="AF32" s="93">
        <v>2092.2174</v>
      </c>
      <c r="AG32" s="155">
        <v>0.31134187499999999</v>
      </c>
      <c r="AH32" s="106">
        <f t="shared" si="8"/>
        <v>26880</v>
      </c>
      <c r="AI32" s="106">
        <f t="shared" si="9"/>
        <v>8368.8696</v>
      </c>
      <c r="AJ32" s="155">
        <f t="shared" si="10"/>
        <v>0.46260900297619101</v>
      </c>
      <c r="AK32" s="155">
        <f t="shared" si="11"/>
        <v>0.46752431176607201</v>
      </c>
      <c r="AL32" s="161"/>
      <c r="AM32" s="95">
        <v>7560</v>
      </c>
      <c r="AN32" s="95">
        <v>2241.6615000000002</v>
      </c>
      <c r="AO32" s="155">
        <v>0.296516071428572</v>
      </c>
      <c r="AP32" s="140">
        <f t="shared" si="12"/>
        <v>30240</v>
      </c>
      <c r="AQ32" s="140">
        <f t="shared" si="13"/>
        <v>8966.6460000000006</v>
      </c>
      <c r="AR32" s="96">
        <f t="shared" si="14"/>
        <v>0.411208002645503</v>
      </c>
      <c r="AS32" s="96">
        <f t="shared" si="15"/>
        <v>0.43635602431499998</v>
      </c>
      <c r="AV32" s="93">
        <f t="shared" si="16"/>
        <v>0</v>
      </c>
    </row>
    <row r="33" spans="1:48" ht="21.95" customHeight="1">
      <c r="A33" s="61">
        <v>115971</v>
      </c>
      <c r="B33" s="61" t="s">
        <v>74</v>
      </c>
      <c r="C33" s="61" t="s">
        <v>48</v>
      </c>
      <c r="D33" s="62">
        <v>12</v>
      </c>
      <c r="E33" s="62">
        <v>50</v>
      </c>
      <c r="F33" s="63">
        <v>150</v>
      </c>
      <c r="G33" s="64">
        <v>9200</v>
      </c>
      <c r="H33" s="93">
        <v>2145.44</v>
      </c>
      <c r="I33" s="147">
        <f>VLOOKUP(A33,[1]正式员工数!$A:$C,3,0)</f>
        <v>1</v>
      </c>
      <c r="J33" s="95">
        <f>VLOOKUP(A33,[3]查询时间段分门店销售汇总!$D:$L,9,0)</f>
        <v>16188.65</v>
      </c>
      <c r="K33" s="95">
        <f>VLOOKUP(A33,[3]查询时间段分门店销售汇总!$D:$M,10,0)</f>
        <v>3029.14</v>
      </c>
      <c r="L33" s="96">
        <v>0.23319999999999999</v>
      </c>
      <c r="M33" s="147">
        <f t="shared" si="0"/>
        <v>27600</v>
      </c>
      <c r="N33" s="147">
        <f t="shared" si="1"/>
        <v>6436.32</v>
      </c>
      <c r="O33" s="96">
        <f t="shared" si="2"/>
        <v>0.58654528985507204</v>
      </c>
      <c r="P33" s="110">
        <f t="shared" si="3"/>
        <v>0.47063228677256602</v>
      </c>
      <c r="Q33" s="154"/>
      <c r="S33" s="140">
        <v>10036.3636363636</v>
      </c>
      <c r="T33" s="140">
        <v>2207.99999999999</v>
      </c>
      <c r="U33" s="155">
        <v>0.22</v>
      </c>
      <c r="V33" s="140">
        <f t="shared" si="4"/>
        <v>30109.090909090799</v>
      </c>
      <c r="W33" s="140">
        <f t="shared" si="5"/>
        <v>6623.99999999997</v>
      </c>
      <c r="X33" s="155">
        <f t="shared" si="6"/>
        <v>0.53766651570048496</v>
      </c>
      <c r="Y33" s="155">
        <f t="shared" si="7"/>
        <v>0.45729770531401198</v>
      </c>
      <c r="Z33" s="161"/>
      <c r="AA33" s="161"/>
      <c r="AB33" s="161"/>
      <c r="AC33" s="95">
        <f>VLOOKUP(A33,[2]查询时间段分门店销售汇总!$D:$L,9,0)</f>
        <v>14343.1</v>
      </c>
      <c r="AD33" s="95">
        <f>VLOOKUP(A33,[2]查询时间段分门店销售汇总!$D:$M,10,0)</f>
        <v>3333.61</v>
      </c>
      <c r="AE33" s="93">
        <v>6690.9090909090901</v>
      </c>
      <c r="AF33" s="93">
        <v>1861.74545454546</v>
      </c>
      <c r="AG33" s="155">
        <v>0.27825</v>
      </c>
      <c r="AH33" s="106">
        <f t="shared" si="8"/>
        <v>26763.6363636364</v>
      </c>
      <c r="AI33" s="106">
        <f t="shared" si="9"/>
        <v>7446.98181818184</v>
      </c>
      <c r="AJ33" s="155">
        <f t="shared" si="10"/>
        <v>0.53591745923913003</v>
      </c>
      <c r="AK33" s="155">
        <f t="shared" si="11"/>
        <v>0.447645782061798</v>
      </c>
      <c r="AL33" s="161"/>
      <c r="AM33" s="95">
        <v>7527.2727272727298</v>
      </c>
      <c r="AN33" s="95">
        <v>1994.72727272727</v>
      </c>
      <c r="AO33" s="155">
        <v>0.26500000000000001</v>
      </c>
      <c r="AP33" s="140">
        <f t="shared" si="12"/>
        <v>30109.090909090901</v>
      </c>
      <c r="AQ33" s="140">
        <f t="shared" si="13"/>
        <v>7978.9090909090801</v>
      </c>
      <c r="AR33" s="96">
        <f t="shared" si="14"/>
        <v>0.47637107487922697</v>
      </c>
      <c r="AS33" s="96">
        <f t="shared" si="15"/>
        <v>0.41780272992434703</v>
      </c>
      <c r="AV33" s="93">
        <f t="shared" si="16"/>
        <v>0</v>
      </c>
    </row>
    <row r="34" spans="1:48" ht="21.95" customHeight="1">
      <c r="A34" s="117">
        <v>730</v>
      </c>
      <c r="B34" s="117" t="s">
        <v>75</v>
      </c>
      <c r="C34" s="117" t="s">
        <v>76</v>
      </c>
      <c r="D34" s="27">
        <v>1</v>
      </c>
      <c r="E34" s="27">
        <v>150</v>
      </c>
      <c r="F34" s="63">
        <v>450</v>
      </c>
      <c r="G34" s="64">
        <v>20100</v>
      </c>
      <c r="H34" s="93">
        <v>4854.7242857143001</v>
      </c>
      <c r="I34" s="147">
        <f>VLOOKUP(A34,[1]正式员工数!$A:$C,3,0)</f>
        <v>5</v>
      </c>
      <c r="J34" s="95">
        <f>VLOOKUP(A34,[3]查询时间段分门店销售汇总!$D:$L,9,0)</f>
        <v>57327.51</v>
      </c>
      <c r="K34" s="95">
        <f>VLOOKUP(A34,[3]查询时间段分门店销售汇总!$D:$M,10,0)</f>
        <v>12398.27</v>
      </c>
      <c r="L34" s="96">
        <v>0.24152857142857201</v>
      </c>
      <c r="M34" s="147">
        <f t="shared" si="0"/>
        <v>60300</v>
      </c>
      <c r="N34" s="147">
        <f t="shared" si="1"/>
        <v>14564.172857142899</v>
      </c>
      <c r="O34" s="96">
        <f t="shared" si="2"/>
        <v>0.95070497512437802</v>
      </c>
      <c r="P34" s="110">
        <f t="shared" si="3"/>
        <v>0.85128555679832896</v>
      </c>
      <c r="Q34" s="154"/>
      <c r="S34" s="140">
        <v>21927.272727272699</v>
      </c>
      <c r="T34" s="140">
        <v>4996.2857142857201</v>
      </c>
      <c r="U34" s="155">
        <v>0.22785714285714301</v>
      </c>
      <c r="V34" s="140">
        <f t="shared" si="4"/>
        <v>65781.818181818104</v>
      </c>
      <c r="W34" s="140">
        <f t="shared" si="5"/>
        <v>14988.8571428572</v>
      </c>
      <c r="X34" s="155">
        <f t="shared" si="6"/>
        <v>0.87147956053068099</v>
      </c>
      <c r="Y34" s="155">
        <f t="shared" si="7"/>
        <v>0.827165799355709</v>
      </c>
      <c r="Z34" s="161"/>
      <c r="AA34" s="161"/>
      <c r="AB34" s="161"/>
      <c r="AC34" s="95">
        <f>VLOOKUP(A34,[2]查询时间段分门店销售汇总!$D:$L,9,0)</f>
        <v>32541.35</v>
      </c>
      <c r="AD34" s="95">
        <f>VLOOKUP(A34,[2]查询时间段分门店销售汇总!$D:$M,10,0)</f>
        <v>10409.61</v>
      </c>
      <c r="AE34" s="93">
        <v>14618.1818181818</v>
      </c>
      <c r="AF34" s="93">
        <v>4212.7772727272704</v>
      </c>
      <c r="AG34" s="155">
        <v>0.28818749999999999</v>
      </c>
      <c r="AH34" s="106">
        <f t="shared" si="8"/>
        <v>58472.727272727199</v>
      </c>
      <c r="AI34" s="106">
        <f t="shared" si="9"/>
        <v>16851.1090909091</v>
      </c>
      <c r="AJ34" s="155">
        <f t="shared" si="10"/>
        <v>0.55652184390547299</v>
      </c>
      <c r="AK34" s="155">
        <f t="shared" si="11"/>
        <v>0.61774034835581404</v>
      </c>
      <c r="AL34" s="161"/>
      <c r="AM34" s="95">
        <v>16445.4545454545</v>
      </c>
      <c r="AN34" s="95">
        <v>4513.6899350649401</v>
      </c>
      <c r="AO34" s="155">
        <v>0.27446428571428599</v>
      </c>
      <c r="AP34" s="140">
        <f t="shared" si="12"/>
        <v>65781.818181818002</v>
      </c>
      <c r="AQ34" s="140">
        <f t="shared" si="13"/>
        <v>18054.7597402598</v>
      </c>
      <c r="AR34" s="96">
        <f t="shared" si="14"/>
        <v>0.49468608347153298</v>
      </c>
      <c r="AS34" s="96">
        <f t="shared" si="15"/>
        <v>0.57655765846542595</v>
      </c>
      <c r="AV34" s="93">
        <f t="shared" si="16"/>
        <v>0</v>
      </c>
    </row>
    <row r="35" spans="1:48" ht="21.95" customHeight="1">
      <c r="A35" s="117">
        <v>107658</v>
      </c>
      <c r="B35" s="117" t="s">
        <v>77</v>
      </c>
      <c r="C35" s="117" t="s">
        <v>76</v>
      </c>
      <c r="D35" s="27">
        <v>1</v>
      </c>
      <c r="E35" s="27">
        <v>150</v>
      </c>
      <c r="F35" s="63">
        <v>450</v>
      </c>
      <c r="G35" s="64">
        <v>18700</v>
      </c>
      <c r="H35" s="93">
        <v>4239.3594571428703</v>
      </c>
      <c r="I35" s="147">
        <f>VLOOKUP(A35,[1]正式员工数!$A:$C,3,0)</f>
        <v>3</v>
      </c>
      <c r="J35" s="95">
        <f>VLOOKUP(A35,[3]查询时间段分门店销售汇总!$D:$L,9,0)</f>
        <v>44440</v>
      </c>
      <c r="K35" s="95">
        <f>VLOOKUP(A35,[3]查询时间段分门店销售汇总!$D:$M,10,0)</f>
        <v>11614.58</v>
      </c>
      <c r="L35" s="96">
        <v>0.22670371428571501</v>
      </c>
      <c r="M35" s="147">
        <f t="shared" si="0"/>
        <v>56100</v>
      </c>
      <c r="N35" s="147">
        <f t="shared" si="1"/>
        <v>12718.078371428601</v>
      </c>
      <c r="O35" s="96">
        <f t="shared" si="2"/>
        <v>0.792156862745098</v>
      </c>
      <c r="P35" s="110">
        <f t="shared" si="3"/>
        <v>0.91323387549587398</v>
      </c>
      <c r="Q35" s="154"/>
      <c r="S35" s="140">
        <v>20400</v>
      </c>
      <c r="T35" s="140">
        <v>4362.9771428571503</v>
      </c>
      <c r="U35" s="155">
        <v>0.21387142857142899</v>
      </c>
      <c r="V35" s="140">
        <f t="shared" si="4"/>
        <v>61200</v>
      </c>
      <c r="W35" s="140">
        <f t="shared" si="5"/>
        <v>13088.931428571401</v>
      </c>
      <c r="X35" s="155">
        <f t="shared" si="6"/>
        <v>0.72614379084967295</v>
      </c>
      <c r="Y35" s="155">
        <f t="shared" si="7"/>
        <v>0.88735891569016201</v>
      </c>
      <c r="Z35" s="161"/>
      <c r="AA35" s="161"/>
      <c r="AB35" s="161"/>
      <c r="AC35" s="95">
        <f>VLOOKUP(A35,[2]查询时间段分门店销售汇总!$D:$L,9,0)</f>
        <v>38444.19</v>
      </c>
      <c r="AD35" s="95">
        <f>VLOOKUP(A35,[2]查询时间段分门店销售汇总!$D:$M,10,0)</f>
        <v>10889.74</v>
      </c>
      <c r="AE35" s="93">
        <v>13600</v>
      </c>
      <c r="AF35" s="93">
        <v>3678.7830000000099</v>
      </c>
      <c r="AG35" s="155">
        <v>0.27049875000000101</v>
      </c>
      <c r="AH35" s="106">
        <f t="shared" si="8"/>
        <v>54400</v>
      </c>
      <c r="AI35" s="106">
        <f t="shared" si="9"/>
        <v>14715.132</v>
      </c>
      <c r="AJ35" s="155">
        <f t="shared" si="10"/>
        <v>0.706694669117647</v>
      </c>
      <c r="AK35" s="155">
        <f t="shared" si="11"/>
        <v>0.74003685457935198</v>
      </c>
      <c r="AL35" s="161"/>
      <c r="AM35" s="95">
        <v>15300</v>
      </c>
      <c r="AN35" s="95">
        <v>3941.5532142857301</v>
      </c>
      <c r="AO35" s="155">
        <v>0.25761785714285801</v>
      </c>
      <c r="AP35" s="140">
        <f t="shared" si="12"/>
        <v>61200</v>
      </c>
      <c r="AQ35" s="140">
        <f t="shared" si="13"/>
        <v>15766.2128571429</v>
      </c>
      <c r="AR35" s="96">
        <f t="shared" si="14"/>
        <v>0.62817303921568601</v>
      </c>
      <c r="AS35" s="96">
        <f t="shared" si="15"/>
        <v>0.69070106427406097</v>
      </c>
      <c r="AV35" s="93">
        <f t="shared" si="16"/>
        <v>0</v>
      </c>
    </row>
    <row r="36" spans="1:48" ht="21.95" customHeight="1">
      <c r="A36" s="61">
        <v>709</v>
      </c>
      <c r="B36" s="61" t="s">
        <v>78</v>
      </c>
      <c r="C36" s="61" t="s">
        <v>76</v>
      </c>
      <c r="D36" s="62">
        <v>2</v>
      </c>
      <c r="E36" s="62">
        <v>100</v>
      </c>
      <c r="F36" s="63">
        <v>300</v>
      </c>
      <c r="G36" s="64">
        <v>18000</v>
      </c>
      <c r="H36" s="93">
        <v>4647.3428571428703</v>
      </c>
      <c r="I36" s="147">
        <f>VLOOKUP(A36,[1]正式员工数!$A:$C,3,0)</f>
        <v>3</v>
      </c>
      <c r="J36" s="95">
        <f>VLOOKUP(A36,[3]查询时间段分门店销售汇总!$D:$L,9,0)</f>
        <v>25883.4</v>
      </c>
      <c r="K36" s="95">
        <f>VLOOKUP(A36,[3]查询时间段分门店销售汇总!$D:$M,10,0)</f>
        <v>6218.77</v>
      </c>
      <c r="L36" s="96">
        <v>0.25818571428571502</v>
      </c>
      <c r="M36" s="147">
        <f t="shared" ref="M36:M67" si="17">G36*3</f>
        <v>54000</v>
      </c>
      <c r="N36" s="147">
        <f t="shared" ref="N36:N67" si="18">H36*3</f>
        <v>13942.0285714286</v>
      </c>
      <c r="O36" s="96">
        <f t="shared" ref="O36:O67" si="19">J36/M36</f>
        <v>0.47932222222222198</v>
      </c>
      <c r="P36" s="110">
        <f t="shared" ref="P36:P67" si="20">K36/N36</f>
        <v>0.446044846927378</v>
      </c>
      <c r="Q36" s="154"/>
      <c r="S36" s="140">
        <v>19636.3636363636</v>
      </c>
      <c r="T36" s="140">
        <v>4782.8571428571504</v>
      </c>
      <c r="U36" s="155">
        <v>0.24357142857142899</v>
      </c>
      <c r="V36" s="140">
        <f t="shared" ref="V36:V67" si="21">S36*3</f>
        <v>58909.090909090803</v>
      </c>
      <c r="W36" s="140">
        <f t="shared" ref="W36:W67" si="22">T36*3</f>
        <v>14348.5714285715</v>
      </c>
      <c r="X36" s="155">
        <f t="shared" ref="X36:X67" si="23">J36/V36</f>
        <v>0.43937870370370502</v>
      </c>
      <c r="Y36" s="155">
        <f t="shared" ref="Y36:Y67" si="24">K36/W36</f>
        <v>0.43340690959776801</v>
      </c>
      <c r="Z36" s="161"/>
      <c r="AA36" s="161"/>
      <c r="AB36" s="161"/>
      <c r="AC36" s="95">
        <f>VLOOKUP(A36,[2]查询时间段分门店销售汇总!$D:$L,9,0)</f>
        <v>29803.95</v>
      </c>
      <c r="AD36" s="95">
        <f>VLOOKUP(A36,[2]查询时间段分门店销售汇总!$D:$M,10,0)</f>
        <v>8532.91</v>
      </c>
      <c r="AE36" s="93">
        <v>13090.909090909099</v>
      </c>
      <c r="AF36" s="93">
        <v>4032.8181818182002</v>
      </c>
      <c r="AG36" s="155">
        <v>0.30806250000000102</v>
      </c>
      <c r="AH36" s="106">
        <f t="shared" ref="AH36:AH67" si="25">AE36*4</f>
        <v>52363.636363636397</v>
      </c>
      <c r="AI36" s="106">
        <f t="shared" ref="AI36:AI67" si="26">AF36*4</f>
        <v>16131.272727272801</v>
      </c>
      <c r="AJ36" s="155">
        <f t="shared" ref="AJ36:AJ67" si="27">AC36/AH36</f>
        <v>0.56917265625000002</v>
      </c>
      <c r="AK36" s="155">
        <f t="shared" ref="AK36:AK67" si="28">AD36/AI36</f>
        <v>0.52896694168300695</v>
      </c>
      <c r="AL36" s="161"/>
      <c r="AM36" s="95">
        <v>14727.272727272701</v>
      </c>
      <c r="AN36" s="95">
        <v>4320.8766233766401</v>
      </c>
      <c r="AO36" s="155">
        <v>0.29339285714285801</v>
      </c>
      <c r="AP36" s="140">
        <f t="shared" ref="AP36:AP67" si="29">AM36*4</f>
        <v>58909.090909090803</v>
      </c>
      <c r="AQ36" s="140">
        <f t="shared" ref="AQ36:AQ67" si="30">AN36*4</f>
        <v>17283.5064935066</v>
      </c>
      <c r="AR36" s="96">
        <f t="shared" ref="AR36:AR67" si="31">AC36/AP36</f>
        <v>0.50593125000000105</v>
      </c>
      <c r="AS36" s="96">
        <f t="shared" ref="AS36:AS67" si="32">AD36/AQ36</f>
        <v>0.49370247890414098</v>
      </c>
      <c r="AV36" s="93">
        <f t="shared" ref="AV36:AV67" si="33">R36+AB36+AT36+AU36</f>
        <v>0</v>
      </c>
    </row>
    <row r="37" spans="1:48" ht="21.95" customHeight="1">
      <c r="A37" s="61">
        <v>329</v>
      </c>
      <c r="B37" s="61" t="s">
        <v>79</v>
      </c>
      <c r="C37" s="61" t="s">
        <v>76</v>
      </c>
      <c r="D37" s="62">
        <v>2</v>
      </c>
      <c r="E37" s="62">
        <v>100</v>
      </c>
      <c r="F37" s="63">
        <v>300</v>
      </c>
      <c r="G37" s="64">
        <v>14520</v>
      </c>
      <c r="H37" s="93">
        <v>2462.5920000000001</v>
      </c>
      <c r="I37" s="147">
        <f>VLOOKUP(A37,[1]正式员工数!$A:$C,3,0)</f>
        <v>2</v>
      </c>
      <c r="J37" s="95">
        <v>8278.81</v>
      </c>
      <c r="K37" s="95">
        <v>2512.46</v>
      </c>
      <c r="L37" s="96">
        <v>0.1696</v>
      </c>
      <c r="M37" s="147">
        <f t="shared" si="17"/>
        <v>43560</v>
      </c>
      <c r="N37" s="147">
        <f t="shared" si="18"/>
        <v>7387.7759999999998</v>
      </c>
      <c r="O37" s="108">
        <f t="shared" si="19"/>
        <v>0.190055325987144</v>
      </c>
      <c r="P37" s="148">
        <f t="shared" si="20"/>
        <v>0.34008340263700498</v>
      </c>
      <c r="Q37" s="154"/>
      <c r="S37" s="140">
        <v>15840</v>
      </c>
      <c r="T37" s="140">
        <v>2534.4</v>
      </c>
      <c r="U37" s="155">
        <v>0.16</v>
      </c>
      <c r="V37" s="140">
        <f t="shared" si="21"/>
        <v>47520</v>
      </c>
      <c r="W37" s="140">
        <f t="shared" si="22"/>
        <v>7603.2</v>
      </c>
      <c r="X37" s="156">
        <f t="shared" si="23"/>
        <v>0.174217382154882</v>
      </c>
      <c r="Y37" s="159">
        <f t="shared" si="24"/>
        <v>0.33044770622895597</v>
      </c>
      <c r="Z37" s="160"/>
      <c r="AA37" s="160"/>
      <c r="AB37" s="95"/>
      <c r="AC37" s="95">
        <f>VLOOKUP(A37,[2]查询时间段分门店销售汇总!$D:$L,9,0)</f>
        <v>19053.3</v>
      </c>
      <c r="AD37" s="95">
        <f>VLOOKUP(A37,[2]查询时间段分门店销售汇总!$D:$M,10,0)</f>
        <v>4674.5600000000004</v>
      </c>
      <c r="AE37" s="93">
        <v>10560</v>
      </c>
      <c r="AF37" s="93">
        <v>2136.96</v>
      </c>
      <c r="AG37" s="155">
        <v>0.202363636363636</v>
      </c>
      <c r="AH37" s="106">
        <f t="shared" si="25"/>
        <v>42240</v>
      </c>
      <c r="AI37" s="106">
        <f t="shared" si="26"/>
        <v>8547.84</v>
      </c>
      <c r="AJ37" s="155">
        <f t="shared" si="27"/>
        <v>0.45107244318181799</v>
      </c>
      <c r="AK37" s="155">
        <f t="shared" si="28"/>
        <v>0.54687032045522599</v>
      </c>
      <c r="AL37" s="161"/>
      <c r="AM37" s="95">
        <v>11880</v>
      </c>
      <c r="AN37" s="95">
        <v>2289.6</v>
      </c>
      <c r="AO37" s="155">
        <v>0.192727272727273</v>
      </c>
      <c r="AP37" s="140">
        <f t="shared" si="29"/>
        <v>47520</v>
      </c>
      <c r="AQ37" s="140">
        <f t="shared" si="30"/>
        <v>9158.4</v>
      </c>
      <c r="AR37" s="96">
        <f t="shared" si="31"/>
        <v>0.40095328282828302</v>
      </c>
      <c r="AS37" s="96">
        <f t="shared" si="32"/>
        <v>0.51041229909154395</v>
      </c>
      <c r="AV37" s="93">
        <f t="shared" si="33"/>
        <v>0</v>
      </c>
    </row>
    <row r="38" spans="1:48" ht="21.95" customHeight="1">
      <c r="A38" s="117">
        <v>106399</v>
      </c>
      <c r="B38" s="117" t="s">
        <v>80</v>
      </c>
      <c r="C38" s="117" t="s">
        <v>76</v>
      </c>
      <c r="D38" s="27">
        <v>3</v>
      </c>
      <c r="E38" s="27">
        <v>100</v>
      </c>
      <c r="F38" s="63">
        <v>300</v>
      </c>
      <c r="G38" s="64">
        <v>16000</v>
      </c>
      <c r="H38" s="93">
        <v>4332.1897142857097</v>
      </c>
      <c r="I38" s="147">
        <f>VLOOKUP(A38,[1]正式员工数!$A:$C,3,0)</f>
        <v>2</v>
      </c>
      <c r="J38" s="95">
        <f>VLOOKUP(A38,[3]查询时间段分门店销售汇总!$D:$L,9,0)</f>
        <v>39111.29</v>
      </c>
      <c r="K38" s="95">
        <f>VLOOKUP(A38,[3]查询时间段分门店销售汇总!$D:$M,10,0)</f>
        <v>8774.6299999999992</v>
      </c>
      <c r="L38" s="96">
        <v>0.270761857142857</v>
      </c>
      <c r="M38" s="147">
        <f t="shared" si="17"/>
        <v>48000</v>
      </c>
      <c r="N38" s="147">
        <f t="shared" si="18"/>
        <v>12996.569142857101</v>
      </c>
      <c r="O38" s="96">
        <f t="shared" si="19"/>
        <v>0.81481854166666701</v>
      </c>
      <c r="P38" s="110">
        <f t="shared" si="20"/>
        <v>0.67514971863343798</v>
      </c>
      <c r="Q38" s="154"/>
      <c r="S38" s="140">
        <v>17454.5454545455</v>
      </c>
      <c r="T38" s="140">
        <v>4458.5142857142901</v>
      </c>
      <c r="U38" s="155">
        <v>0.25543571428571399</v>
      </c>
      <c r="V38" s="140">
        <f t="shared" si="21"/>
        <v>52363.636363636499</v>
      </c>
      <c r="W38" s="140">
        <f t="shared" si="22"/>
        <v>13375.5428571429</v>
      </c>
      <c r="X38" s="155">
        <f t="shared" si="23"/>
        <v>0.74691699652777599</v>
      </c>
      <c r="Y38" s="155">
        <f t="shared" si="24"/>
        <v>0.65602047660548701</v>
      </c>
      <c r="Z38" s="161"/>
      <c r="AA38" s="161"/>
      <c r="AB38" s="161"/>
      <c r="AC38" s="95">
        <f>VLOOKUP(A38,[2]查询时间段分门店销售汇总!$D:$L,9,0)</f>
        <v>34913.71</v>
      </c>
      <c r="AD38" s="95">
        <f>VLOOKUP(A38,[2]查询时间段分门店销售汇总!$D:$M,10,0)</f>
        <v>8750.27</v>
      </c>
      <c r="AE38" s="93">
        <v>11636.3636363636</v>
      </c>
      <c r="AF38" s="93">
        <v>3759.3381818181701</v>
      </c>
      <c r="AG38" s="155">
        <v>0.32306812499999998</v>
      </c>
      <c r="AH38" s="106">
        <f t="shared" si="25"/>
        <v>46545.454545454399</v>
      </c>
      <c r="AI38" s="106">
        <f t="shared" si="26"/>
        <v>15037.352727272701</v>
      </c>
      <c r="AJ38" s="155">
        <f t="shared" si="27"/>
        <v>0.75009923828125202</v>
      </c>
      <c r="AK38" s="155">
        <f t="shared" si="28"/>
        <v>0.581902290828755</v>
      </c>
      <c r="AL38" s="161"/>
      <c r="AM38" s="95">
        <v>13090.909090909099</v>
      </c>
      <c r="AN38" s="95">
        <v>4027.86233766234</v>
      </c>
      <c r="AO38" s="155">
        <v>0.30768392857142801</v>
      </c>
      <c r="AP38" s="140">
        <f t="shared" si="29"/>
        <v>52363.636363636397</v>
      </c>
      <c r="AQ38" s="140">
        <f t="shared" si="30"/>
        <v>16111.4493506494</v>
      </c>
      <c r="AR38" s="96">
        <f t="shared" si="31"/>
        <v>0.66675487847222203</v>
      </c>
      <c r="AS38" s="96">
        <f t="shared" si="32"/>
        <v>0.54310880477350298</v>
      </c>
      <c r="AV38" s="93">
        <f t="shared" si="33"/>
        <v>0</v>
      </c>
    </row>
    <row r="39" spans="1:48" ht="21.95" customHeight="1">
      <c r="A39" s="117">
        <v>101453</v>
      </c>
      <c r="B39" s="117" t="s">
        <v>81</v>
      </c>
      <c r="C39" s="117" t="s">
        <v>76</v>
      </c>
      <c r="D39" s="27">
        <v>3</v>
      </c>
      <c r="E39" s="27">
        <v>100</v>
      </c>
      <c r="F39" s="63">
        <v>300</v>
      </c>
      <c r="G39" s="64">
        <v>15120</v>
      </c>
      <c r="H39" s="93">
        <v>4227.4029600000003</v>
      </c>
      <c r="I39" s="147">
        <f>VLOOKUP(A39,[1]正式员工数!$A:$C,3,0)</f>
        <v>2</v>
      </c>
      <c r="J39" s="95">
        <f>VLOOKUP(A39,[3]查询时间段分门店销售汇总!$D:$L,9,0)</f>
        <v>20909.64</v>
      </c>
      <c r="K39" s="95">
        <f>VLOOKUP(A39,[3]查询时间段分门店销售汇总!$D:$M,10,0)</f>
        <v>6327.7</v>
      </c>
      <c r="L39" s="96">
        <v>0.27959014285714301</v>
      </c>
      <c r="M39" s="147">
        <f t="shared" si="17"/>
        <v>45360</v>
      </c>
      <c r="N39" s="147">
        <f t="shared" si="18"/>
        <v>12682.20888</v>
      </c>
      <c r="O39" s="96">
        <f t="shared" si="19"/>
        <v>0.46097089947089898</v>
      </c>
      <c r="P39" s="110">
        <f t="shared" si="20"/>
        <v>0.49894305163029301</v>
      </c>
      <c r="Q39" s="154"/>
      <c r="S39" s="140">
        <v>16494.5454545455</v>
      </c>
      <c r="T39" s="140">
        <v>4350.6720000000196</v>
      </c>
      <c r="U39" s="155">
        <v>0.26376428571428601</v>
      </c>
      <c r="V39" s="140">
        <f t="shared" si="21"/>
        <v>49483.636363636499</v>
      </c>
      <c r="W39" s="140">
        <f t="shared" si="22"/>
        <v>13052.0160000001</v>
      </c>
      <c r="X39" s="155">
        <f t="shared" si="23"/>
        <v>0.42255665784832303</v>
      </c>
      <c r="Y39" s="155">
        <f t="shared" si="24"/>
        <v>0.48480633183409799</v>
      </c>
      <c r="Z39" s="161"/>
      <c r="AA39" s="161"/>
      <c r="AB39" s="161"/>
      <c r="AC39" s="95">
        <f>VLOOKUP(A39,[2]查询时间段分门店销售汇总!$D:$L,9,0)</f>
        <v>27945.13</v>
      </c>
      <c r="AD39" s="95">
        <f>VLOOKUP(A39,[2]查询时间段分门店销售汇总!$D:$M,10,0)</f>
        <v>6248.74</v>
      </c>
      <c r="AE39" s="93">
        <v>10996.3636363636</v>
      </c>
      <c r="AF39" s="93">
        <v>3668.40752727272</v>
      </c>
      <c r="AG39" s="155">
        <v>0.33360187499999999</v>
      </c>
      <c r="AH39" s="106">
        <f t="shared" si="25"/>
        <v>43985.454545454399</v>
      </c>
      <c r="AI39" s="106">
        <f t="shared" si="26"/>
        <v>14673.6301090909</v>
      </c>
      <c r="AJ39" s="155">
        <f t="shared" si="27"/>
        <v>0.635326616236775</v>
      </c>
      <c r="AK39" s="155">
        <f t="shared" si="28"/>
        <v>0.425848270233326</v>
      </c>
      <c r="AL39" s="161"/>
      <c r="AM39" s="95">
        <v>12370.909090909099</v>
      </c>
      <c r="AN39" s="95">
        <v>3930.43663636364</v>
      </c>
      <c r="AO39" s="155">
        <v>0.317716071428572</v>
      </c>
      <c r="AP39" s="140">
        <f t="shared" si="29"/>
        <v>49483.636363636397</v>
      </c>
      <c r="AQ39" s="140">
        <f t="shared" si="30"/>
        <v>15721.7465454546</v>
      </c>
      <c r="AR39" s="96">
        <f t="shared" si="31"/>
        <v>0.56473476998824201</v>
      </c>
      <c r="AS39" s="96">
        <f t="shared" si="32"/>
        <v>0.39745838555110302</v>
      </c>
      <c r="AV39" s="93">
        <f t="shared" si="33"/>
        <v>0</v>
      </c>
    </row>
    <row r="40" spans="1:48" ht="21.95" customHeight="1">
      <c r="A40" s="61">
        <v>120844</v>
      </c>
      <c r="B40" s="61" t="s">
        <v>82</v>
      </c>
      <c r="C40" s="61" t="s">
        <v>76</v>
      </c>
      <c r="D40" s="62">
        <v>4</v>
      </c>
      <c r="E40" s="62">
        <v>100</v>
      </c>
      <c r="F40" s="63">
        <v>300</v>
      </c>
      <c r="G40" s="64">
        <v>13800</v>
      </c>
      <c r="H40" s="93">
        <v>2528.55428571429</v>
      </c>
      <c r="I40" s="147">
        <f>VLOOKUP(A40,[1]正式员工数!$A:$C,3,0)</f>
        <v>3</v>
      </c>
      <c r="J40" s="95">
        <f>VLOOKUP(A40,[3]查询时间段分门店销售汇总!$D:$L,9,0)</f>
        <v>11497.18</v>
      </c>
      <c r="K40" s="95">
        <f>VLOOKUP(A40,[3]查询时间段分门店销售汇总!$D:$M,10,0)</f>
        <v>3697.77</v>
      </c>
      <c r="L40" s="96">
        <v>0.18322857142857199</v>
      </c>
      <c r="M40" s="147">
        <f t="shared" si="17"/>
        <v>41400</v>
      </c>
      <c r="N40" s="147">
        <f t="shared" si="18"/>
        <v>7585.6628571428701</v>
      </c>
      <c r="O40" s="96">
        <f t="shared" si="19"/>
        <v>0.27770966183574902</v>
      </c>
      <c r="P40" s="110">
        <f t="shared" si="20"/>
        <v>0.487468276621084</v>
      </c>
      <c r="Q40" s="154"/>
      <c r="S40" s="140">
        <v>15054.5454545455</v>
      </c>
      <c r="T40" s="140">
        <v>2602.2857142857201</v>
      </c>
      <c r="U40" s="155">
        <v>0.17285714285714299</v>
      </c>
      <c r="V40" s="140">
        <f t="shared" si="21"/>
        <v>45163.636363636499</v>
      </c>
      <c r="W40" s="140">
        <f t="shared" si="22"/>
        <v>7806.8571428571604</v>
      </c>
      <c r="X40" s="155">
        <f t="shared" si="23"/>
        <v>0.25456719001610201</v>
      </c>
      <c r="Y40" s="155">
        <f t="shared" si="24"/>
        <v>0.473656675450153</v>
      </c>
      <c r="Z40" s="161"/>
      <c r="AA40" s="161"/>
      <c r="AB40" s="161"/>
      <c r="AC40" s="95">
        <f>VLOOKUP(A40,[2]查询时间段分门店销售汇总!$D:$L,9,0)</f>
        <v>14713.75</v>
      </c>
      <c r="AD40" s="95">
        <f>VLOOKUP(A40,[2]查询时间段分门店销售汇总!$D:$M,10,0)</f>
        <v>4742.2700000000004</v>
      </c>
      <c r="AE40" s="93">
        <v>10036.3636363636</v>
      </c>
      <c r="AF40" s="93">
        <v>2194.1999999999898</v>
      </c>
      <c r="AG40" s="155">
        <v>0.21862500000000001</v>
      </c>
      <c r="AH40" s="106">
        <f t="shared" si="25"/>
        <v>40145.454545454399</v>
      </c>
      <c r="AI40" s="106">
        <f t="shared" si="26"/>
        <v>8776.7999999999593</v>
      </c>
      <c r="AJ40" s="155">
        <f t="shared" si="27"/>
        <v>0.366510982789856</v>
      </c>
      <c r="AK40" s="155">
        <f t="shared" si="28"/>
        <v>0.54031879500501601</v>
      </c>
      <c r="AL40" s="161"/>
      <c r="AM40" s="95">
        <v>11290.909090909099</v>
      </c>
      <c r="AN40" s="95">
        <v>2350.9285714285802</v>
      </c>
      <c r="AO40" s="155">
        <v>0.20821428571428599</v>
      </c>
      <c r="AP40" s="140">
        <f t="shared" si="29"/>
        <v>45163.636363636397</v>
      </c>
      <c r="AQ40" s="140">
        <f t="shared" si="30"/>
        <v>9403.7142857143208</v>
      </c>
      <c r="AR40" s="96">
        <f t="shared" si="31"/>
        <v>0.325787540257649</v>
      </c>
      <c r="AS40" s="96">
        <f t="shared" si="32"/>
        <v>0.50429754200467702</v>
      </c>
      <c r="AV40" s="93">
        <f t="shared" si="33"/>
        <v>0</v>
      </c>
    </row>
    <row r="41" spans="1:48" ht="21.95" customHeight="1">
      <c r="A41" s="61">
        <v>114286</v>
      </c>
      <c r="B41" s="61" t="s">
        <v>83</v>
      </c>
      <c r="C41" s="61" t="s">
        <v>76</v>
      </c>
      <c r="D41" s="62">
        <v>4</v>
      </c>
      <c r="E41" s="62">
        <v>100</v>
      </c>
      <c r="F41" s="63">
        <v>300</v>
      </c>
      <c r="G41" s="64">
        <v>14500</v>
      </c>
      <c r="H41" s="93">
        <v>3300.4879285714201</v>
      </c>
      <c r="I41" s="147">
        <f>VLOOKUP(A41,[1]正式员工数!$A:$C,3,0)</f>
        <v>2</v>
      </c>
      <c r="J41" s="95">
        <f>VLOOKUP(A41,[3]查询时间段分门店销售汇总!$D:$L,9,0)</f>
        <v>40179.29</v>
      </c>
      <c r="K41" s="95">
        <f>VLOOKUP(A41,[3]查询时间段分门店销售汇总!$D:$M,10,0)</f>
        <v>10151.48</v>
      </c>
      <c r="L41" s="96">
        <v>0.22761985714285701</v>
      </c>
      <c r="M41" s="147">
        <f t="shared" si="17"/>
        <v>43500</v>
      </c>
      <c r="N41" s="147">
        <f t="shared" si="18"/>
        <v>9901.4637857142607</v>
      </c>
      <c r="O41" s="96">
        <f t="shared" si="19"/>
        <v>0.92366183908045996</v>
      </c>
      <c r="P41" s="148">
        <f t="shared" si="20"/>
        <v>1.02525042960279</v>
      </c>
      <c r="Q41" s="154"/>
      <c r="S41" s="140">
        <v>15818.1818181818</v>
      </c>
      <c r="T41" s="140">
        <v>3396.7285714285599</v>
      </c>
      <c r="U41" s="155">
        <v>0.214735714285714</v>
      </c>
      <c r="V41" s="140">
        <f t="shared" si="21"/>
        <v>47454.545454545398</v>
      </c>
      <c r="W41" s="140">
        <f t="shared" si="22"/>
        <v>10190.185714285701</v>
      </c>
      <c r="X41" s="155">
        <f t="shared" si="23"/>
        <v>0.84669001915708897</v>
      </c>
      <c r="Y41" s="155">
        <f t="shared" si="24"/>
        <v>0.99620166743070804</v>
      </c>
      <c r="Z41" s="161"/>
      <c r="AA41" s="161"/>
      <c r="AB41" s="161"/>
      <c r="AC41" s="95">
        <f>VLOOKUP(A41,[2]查询时间段分门店销售汇总!$D:$L,9,0)</f>
        <v>25027.31</v>
      </c>
      <c r="AD41" s="95">
        <f>VLOOKUP(A41,[2]查询时间段分门店销售汇总!$D:$M,10,0)</f>
        <v>6937.94</v>
      </c>
      <c r="AE41" s="93">
        <v>10545.4545454545</v>
      </c>
      <c r="AF41" s="93">
        <v>2864.0597727272602</v>
      </c>
      <c r="AG41" s="155">
        <v>0.27159187499999998</v>
      </c>
      <c r="AH41" s="106">
        <f t="shared" si="25"/>
        <v>42181.818181818002</v>
      </c>
      <c r="AI41" s="106">
        <f t="shared" si="26"/>
        <v>11456.239090909001</v>
      </c>
      <c r="AJ41" s="155">
        <f t="shared" si="27"/>
        <v>0.59331984913793401</v>
      </c>
      <c r="AK41" s="155">
        <f t="shared" si="28"/>
        <v>0.60560363178047805</v>
      </c>
      <c r="AL41" s="161"/>
      <c r="AM41" s="95">
        <v>11863.6363636364</v>
      </c>
      <c r="AN41" s="95">
        <v>3068.6354707792302</v>
      </c>
      <c r="AO41" s="155">
        <v>0.25865892857142803</v>
      </c>
      <c r="AP41" s="140">
        <f t="shared" si="29"/>
        <v>47454.545454545601</v>
      </c>
      <c r="AQ41" s="140">
        <f t="shared" si="30"/>
        <v>12274.541883116901</v>
      </c>
      <c r="AR41" s="96">
        <f t="shared" si="31"/>
        <v>0.52739542145593699</v>
      </c>
      <c r="AS41" s="96">
        <f t="shared" si="32"/>
        <v>0.56523005632844203</v>
      </c>
      <c r="AV41" s="93">
        <f t="shared" si="33"/>
        <v>0</v>
      </c>
    </row>
    <row r="42" spans="1:48" ht="21.95" customHeight="1">
      <c r="A42" s="117">
        <v>752</v>
      </c>
      <c r="B42" s="117" t="s">
        <v>84</v>
      </c>
      <c r="C42" s="117" t="s">
        <v>76</v>
      </c>
      <c r="D42" s="27">
        <v>5</v>
      </c>
      <c r="E42" s="27">
        <v>100</v>
      </c>
      <c r="F42" s="63">
        <v>300</v>
      </c>
      <c r="G42" s="64">
        <v>10120</v>
      </c>
      <c r="H42" s="93">
        <v>2623.7964971428601</v>
      </c>
      <c r="I42" s="147">
        <f>VLOOKUP(A42,[1]正式员工数!$A:$C,3,0)</f>
        <v>2</v>
      </c>
      <c r="J42" s="95">
        <f>VLOOKUP(A42,[3]查询时间段分门店销售汇总!$D:$L,9,0)</f>
        <v>11653.5</v>
      </c>
      <c r="K42" s="95">
        <f>VLOOKUP(A42,[3]查询时间段分门店销售汇总!$D:$M,10,0)</f>
        <v>3398.76</v>
      </c>
      <c r="L42" s="96">
        <v>0.25926842857142801</v>
      </c>
      <c r="M42" s="147">
        <f t="shared" si="17"/>
        <v>30360</v>
      </c>
      <c r="N42" s="147">
        <f t="shared" si="18"/>
        <v>7871.3894914285802</v>
      </c>
      <c r="O42" s="96">
        <f t="shared" si="19"/>
        <v>0.38384387351778698</v>
      </c>
      <c r="P42" s="110">
        <f t="shared" si="20"/>
        <v>0.43178653574455</v>
      </c>
      <c r="Q42" s="154"/>
      <c r="S42" s="140">
        <v>11040</v>
      </c>
      <c r="T42" s="140">
        <v>2700.3051428571398</v>
      </c>
      <c r="U42" s="155">
        <v>0.244592857142857</v>
      </c>
      <c r="V42" s="140">
        <f t="shared" si="21"/>
        <v>33120</v>
      </c>
      <c r="W42" s="140">
        <f t="shared" si="22"/>
        <v>8100.9154285714203</v>
      </c>
      <c r="X42" s="155">
        <f t="shared" si="23"/>
        <v>0.351856884057971</v>
      </c>
      <c r="Y42" s="155">
        <f t="shared" si="24"/>
        <v>0.41955258389845501</v>
      </c>
      <c r="Z42" s="161"/>
      <c r="AA42" s="161"/>
      <c r="AB42" s="161"/>
      <c r="AC42" s="95">
        <f>VLOOKUP(A42,[2]查询时间段分门店销售汇总!$D:$L,9,0)</f>
        <v>13664.63</v>
      </c>
      <c r="AD42" s="95">
        <f>VLOOKUP(A42,[2]查询时间段分门店销售汇总!$D:$M,10,0)</f>
        <v>4253.6899999999996</v>
      </c>
      <c r="AE42" s="93">
        <v>7360</v>
      </c>
      <c r="AF42" s="93">
        <v>2276.8481999999999</v>
      </c>
      <c r="AG42" s="155">
        <v>0.30935437500000001</v>
      </c>
      <c r="AH42" s="106">
        <f t="shared" si="25"/>
        <v>29440</v>
      </c>
      <c r="AI42" s="106">
        <f t="shared" si="26"/>
        <v>9107.3927999999996</v>
      </c>
      <c r="AJ42" s="155">
        <f t="shared" si="27"/>
        <v>0.46415183423912998</v>
      </c>
      <c r="AK42" s="155">
        <f t="shared" si="28"/>
        <v>0.46705902483968798</v>
      </c>
      <c r="AL42" s="161"/>
      <c r="AM42" s="95">
        <v>8280</v>
      </c>
      <c r="AN42" s="95">
        <v>2439.4802142857102</v>
      </c>
      <c r="AO42" s="155">
        <v>0.29462321428571397</v>
      </c>
      <c r="AP42" s="140">
        <f t="shared" si="29"/>
        <v>33120</v>
      </c>
      <c r="AQ42" s="140">
        <f t="shared" si="30"/>
        <v>9757.9208571428408</v>
      </c>
      <c r="AR42" s="96">
        <f t="shared" si="31"/>
        <v>0.41257940821256001</v>
      </c>
      <c r="AS42" s="96">
        <f t="shared" si="32"/>
        <v>0.43592175651704301</v>
      </c>
      <c r="AV42" s="93">
        <f t="shared" si="33"/>
        <v>0</v>
      </c>
    </row>
    <row r="43" spans="1:48" ht="21.95" customHeight="1">
      <c r="A43" s="117">
        <v>112888</v>
      </c>
      <c r="B43" s="117" t="s">
        <v>85</v>
      </c>
      <c r="C43" s="117" t="s">
        <v>76</v>
      </c>
      <c r="D43" s="27">
        <v>5</v>
      </c>
      <c r="E43" s="27">
        <v>100</v>
      </c>
      <c r="F43" s="63">
        <v>300</v>
      </c>
      <c r="G43" s="64">
        <v>9900</v>
      </c>
      <c r="H43" s="93">
        <v>2720.9442857142799</v>
      </c>
      <c r="I43" s="147">
        <f>VLOOKUP(A43,[1]正式员工数!$A:$C,3,0)</f>
        <v>2</v>
      </c>
      <c r="J43" s="95">
        <f>VLOOKUP(A43,[3]查询时间段分门店销售汇总!$D:$L,9,0)</f>
        <v>19785.05</v>
      </c>
      <c r="K43" s="95">
        <f>VLOOKUP(A43,[3]查询时间段分门店销售汇总!$D:$M,10,0)</f>
        <v>4799.3999999999996</v>
      </c>
      <c r="L43" s="96">
        <v>0.274842857142857</v>
      </c>
      <c r="M43" s="147">
        <f t="shared" si="17"/>
        <v>29700</v>
      </c>
      <c r="N43" s="147">
        <f t="shared" si="18"/>
        <v>8162.8328571428401</v>
      </c>
      <c r="O43" s="96">
        <f t="shared" si="19"/>
        <v>0.66616329966330001</v>
      </c>
      <c r="P43" s="110">
        <f t="shared" si="20"/>
        <v>0.587957647056354</v>
      </c>
      <c r="Q43" s="154"/>
      <c r="S43" s="140">
        <v>10800</v>
      </c>
      <c r="T43" s="140">
        <v>2800.2857142857101</v>
      </c>
      <c r="U43" s="155">
        <v>0.25928571428571401</v>
      </c>
      <c r="V43" s="140">
        <f t="shared" si="21"/>
        <v>32400</v>
      </c>
      <c r="W43" s="140">
        <f t="shared" si="22"/>
        <v>8400.8571428571304</v>
      </c>
      <c r="X43" s="155">
        <f t="shared" si="23"/>
        <v>0.61064969135802505</v>
      </c>
      <c r="Y43" s="155">
        <f t="shared" si="24"/>
        <v>0.57129884705642398</v>
      </c>
      <c r="Z43" s="161"/>
      <c r="AA43" s="161"/>
      <c r="AB43" s="161"/>
      <c r="AC43" s="95">
        <f>VLOOKUP(A43,[2]查询时间段分门店销售汇总!$D:$L,9,0)</f>
        <v>14818.15</v>
      </c>
      <c r="AD43" s="95">
        <f>VLOOKUP(A43,[2]查询时间段分门店销售汇总!$D:$M,10,0)</f>
        <v>4478.4399999999996</v>
      </c>
      <c r="AE43" s="93">
        <v>7200</v>
      </c>
      <c r="AF43" s="93">
        <v>2361.15</v>
      </c>
      <c r="AG43" s="155">
        <v>0.32793749999999999</v>
      </c>
      <c r="AH43" s="106">
        <f t="shared" si="25"/>
        <v>28800</v>
      </c>
      <c r="AI43" s="106">
        <f t="shared" si="26"/>
        <v>9444.6</v>
      </c>
      <c r="AJ43" s="155">
        <f t="shared" si="27"/>
        <v>0.514519097222222</v>
      </c>
      <c r="AK43" s="155">
        <f t="shared" si="28"/>
        <v>0.47417995468309898</v>
      </c>
      <c r="AL43" s="161"/>
      <c r="AM43" s="95">
        <v>8100</v>
      </c>
      <c r="AN43" s="95">
        <v>2529.8035714285702</v>
      </c>
      <c r="AO43" s="155">
        <v>0.31232142857142797</v>
      </c>
      <c r="AP43" s="140">
        <f t="shared" si="29"/>
        <v>32400</v>
      </c>
      <c r="AQ43" s="140">
        <f t="shared" si="30"/>
        <v>10119.214285714301</v>
      </c>
      <c r="AR43" s="96">
        <f t="shared" si="31"/>
        <v>0.45735030864197501</v>
      </c>
      <c r="AS43" s="96">
        <f t="shared" si="32"/>
        <v>0.44256795770422602</v>
      </c>
      <c r="AV43" s="93">
        <f t="shared" si="33"/>
        <v>0</v>
      </c>
    </row>
    <row r="44" spans="1:48" ht="21.95" customHeight="1">
      <c r="A44" s="117">
        <v>570</v>
      </c>
      <c r="B44" s="117" t="s">
        <v>86</v>
      </c>
      <c r="C44" s="117" t="s">
        <v>76</v>
      </c>
      <c r="D44" s="27">
        <v>5</v>
      </c>
      <c r="E44" s="27">
        <v>100</v>
      </c>
      <c r="F44" s="63">
        <v>300</v>
      </c>
      <c r="G44" s="64">
        <v>9900</v>
      </c>
      <c r="H44" s="93">
        <v>2480.1819428571398</v>
      </c>
      <c r="I44" s="147">
        <f>VLOOKUP(A44,[1]正式员工数!$A:$C,3,0)</f>
        <v>2</v>
      </c>
      <c r="J44" s="95">
        <f>VLOOKUP(A44,[3]查询时间段分门店销售汇总!$D:$L,9,0)</f>
        <v>18686.55</v>
      </c>
      <c r="K44" s="95">
        <f>VLOOKUP(A44,[3]查询时间段分门店销售汇总!$D:$M,10,0)</f>
        <v>4604.63</v>
      </c>
      <c r="L44" s="96">
        <v>0.25052342857142801</v>
      </c>
      <c r="M44" s="147">
        <f t="shared" si="17"/>
        <v>29700</v>
      </c>
      <c r="N44" s="147">
        <f t="shared" si="18"/>
        <v>7440.5458285714203</v>
      </c>
      <c r="O44" s="96">
        <f t="shared" si="19"/>
        <v>0.629176767676768</v>
      </c>
      <c r="P44" s="110">
        <f t="shared" si="20"/>
        <v>0.61885647989941694</v>
      </c>
      <c r="Q44" s="154"/>
      <c r="S44" s="140">
        <v>10800</v>
      </c>
      <c r="T44" s="140">
        <v>2552.5028571428602</v>
      </c>
      <c r="U44" s="155">
        <v>0.23634285714285699</v>
      </c>
      <c r="V44" s="140">
        <f t="shared" si="21"/>
        <v>32400</v>
      </c>
      <c r="W44" s="140">
        <f t="shared" si="22"/>
        <v>7657.5085714285797</v>
      </c>
      <c r="X44" s="155">
        <f t="shared" si="23"/>
        <v>0.57674537037036999</v>
      </c>
      <c r="Y44" s="155">
        <f t="shared" si="24"/>
        <v>0.60132221296893196</v>
      </c>
      <c r="Z44" s="161"/>
      <c r="AA44" s="161"/>
      <c r="AB44" s="161"/>
      <c r="AC44" s="95">
        <f>VLOOKUP(A44,[2]查询时间段分门店销售汇总!$D:$L,9,0)</f>
        <v>19890.16</v>
      </c>
      <c r="AD44" s="95">
        <f>VLOOKUP(A44,[2]查询时间段分门店销售汇总!$D:$M,10,0)</f>
        <v>5857.46</v>
      </c>
      <c r="AE44" s="93">
        <v>7200</v>
      </c>
      <c r="AF44" s="93">
        <v>2152.2240000000002</v>
      </c>
      <c r="AG44" s="155">
        <v>0.29892000000000002</v>
      </c>
      <c r="AH44" s="106">
        <f t="shared" si="25"/>
        <v>28800</v>
      </c>
      <c r="AI44" s="106">
        <f t="shared" si="26"/>
        <v>8608.8960000000006</v>
      </c>
      <c r="AJ44" s="155">
        <f t="shared" si="27"/>
        <v>0.69063055555555597</v>
      </c>
      <c r="AK44" s="155">
        <f t="shared" si="28"/>
        <v>0.68039618552715697</v>
      </c>
      <c r="AL44" s="161"/>
      <c r="AM44" s="95">
        <v>8100</v>
      </c>
      <c r="AN44" s="95">
        <v>2305.9542857142801</v>
      </c>
      <c r="AO44" s="155">
        <v>0.28468571428571399</v>
      </c>
      <c r="AP44" s="140">
        <f t="shared" si="29"/>
        <v>32400</v>
      </c>
      <c r="AQ44" s="140">
        <f t="shared" si="30"/>
        <v>9223.8171428571204</v>
      </c>
      <c r="AR44" s="96">
        <f t="shared" si="31"/>
        <v>0.61389382716049401</v>
      </c>
      <c r="AS44" s="96">
        <f t="shared" si="32"/>
        <v>0.63503643982534796</v>
      </c>
      <c r="AV44" s="93">
        <f t="shared" si="33"/>
        <v>0</v>
      </c>
    </row>
    <row r="45" spans="1:48" ht="21.95" customHeight="1">
      <c r="A45" s="61">
        <v>113833</v>
      </c>
      <c r="B45" s="61" t="s">
        <v>87</v>
      </c>
      <c r="C45" s="61" t="s">
        <v>76</v>
      </c>
      <c r="D45" s="62">
        <v>6</v>
      </c>
      <c r="E45" s="62">
        <v>100</v>
      </c>
      <c r="F45" s="63">
        <v>300</v>
      </c>
      <c r="G45" s="64">
        <v>8800</v>
      </c>
      <c r="H45" s="93">
        <v>2345.3257142857101</v>
      </c>
      <c r="I45" s="147">
        <f>VLOOKUP(A45,[1]正式员工数!$A:$C,3,0)</f>
        <v>2</v>
      </c>
      <c r="J45" s="95">
        <f>VLOOKUP(A45,[3]查询时间段分门店销售汇总!$D:$L,9,0)</f>
        <v>16799.7</v>
      </c>
      <c r="K45" s="95">
        <f>VLOOKUP(A45,[3]查询时间段分门店销售汇总!$D:$M,10,0)</f>
        <v>4302.22</v>
      </c>
      <c r="L45" s="96">
        <v>0.26651428571428498</v>
      </c>
      <c r="M45" s="147">
        <f t="shared" si="17"/>
        <v>26400</v>
      </c>
      <c r="N45" s="147">
        <f t="shared" si="18"/>
        <v>7035.9771428571303</v>
      </c>
      <c r="O45" s="96">
        <f t="shared" si="19"/>
        <v>0.63635227272727302</v>
      </c>
      <c r="P45" s="110">
        <f t="shared" si="20"/>
        <v>0.61146020128385203</v>
      </c>
      <c r="Q45" s="154"/>
      <c r="S45" s="140">
        <v>9600</v>
      </c>
      <c r="T45" s="140">
        <v>2413.7142857142799</v>
      </c>
      <c r="U45" s="155">
        <v>0.251428571428571</v>
      </c>
      <c r="V45" s="140">
        <f t="shared" si="21"/>
        <v>28800</v>
      </c>
      <c r="W45" s="140">
        <f t="shared" si="22"/>
        <v>7241.1428571428396</v>
      </c>
      <c r="X45" s="155">
        <f t="shared" si="23"/>
        <v>0.58332291666666702</v>
      </c>
      <c r="Y45" s="155">
        <f t="shared" si="24"/>
        <v>0.59413549558081002</v>
      </c>
      <c r="Z45" s="161"/>
      <c r="AA45" s="161"/>
      <c r="AB45" s="161"/>
      <c r="AC45" s="95">
        <f>VLOOKUP(A45,[2]查询时间段分门店销售汇总!$D:$L,9,0)</f>
        <v>23394.62</v>
      </c>
      <c r="AD45" s="95">
        <f>VLOOKUP(A45,[2]查询时间段分门店销售汇总!$D:$M,10,0)</f>
        <v>6911.12</v>
      </c>
      <c r="AE45" s="93">
        <v>6400</v>
      </c>
      <c r="AF45" s="93">
        <v>2035.2</v>
      </c>
      <c r="AG45" s="155">
        <v>0.318</v>
      </c>
      <c r="AH45" s="106">
        <f t="shared" si="25"/>
        <v>25600</v>
      </c>
      <c r="AI45" s="106">
        <f t="shared" si="26"/>
        <v>8140.8</v>
      </c>
      <c r="AJ45" s="155">
        <f t="shared" si="27"/>
        <v>0.91385234375000002</v>
      </c>
      <c r="AK45" s="155">
        <f t="shared" si="28"/>
        <v>0.84894850628930796</v>
      </c>
      <c r="AL45" s="161"/>
      <c r="AM45" s="95">
        <v>7200</v>
      </c>
      <c r="AN45" s="95">
        <v>2180.5714285714298</v>
      </c>
      <c r="AO45" s="155">
        <v>0.30285714285714199</v>
      </c>
      <c r="AP45" s="140">
        <f t="shared" si="29"/>
        <v>28800</v>
      </c>
      <c r="AQ45" s="140">
        <f t="shared" si="30"/>
        <v>8722.2857142857192</v>
      </c>
      <c r="AR45" s="96">
        <f t="shared" si="31"/>
        <v>0.81231319444444405</v>
      </c>
      <c r="AS45" s="96">
        <f t="shared" si="32"/>
        <v>0.79235193920335401</v>
      </c>
      <c r="AV45" s="93">
        <f t="shared" si="33"/>
        <v>0</v>
      </c>
    </row>
    <row r="46" spans="1:48" ht="21.95" customHeight="1">
      <c r="A46" s="61">
        <v>104429</v>
      </c>
      <c r="B46" s="61" t="s">
        <v>88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3">
        <v>1784.19654285715</v>
      </c>
      <c r="I46" s="147">
        <f>VLOOKUP(A46,[1]正式员工数!$A:$C,3,0)</f>
        <v>2</v>
      </c>
      <c r="J46" s="95">
        <f>VLOOKUP(A46,[3]查询时间段分门店销售汇总!$D:$L,9,0)</f>
        <v>20333.61</v>
      </c>
      <c r="K46" s="95">
        <f>VLOOKUP(A46,[3]查询时间段分门店销售汇总!$D:$M,10,0)</f>
        <v>3994.35</v>
      </c>
      <c r="L46" s="96">
        <v>0.18980814285714301</v>
      </c>
      <c r="M46" s="147">
        <f t="shared" si="17"/>
        <v>28200</v>
      </c>
      <c r="N46" s="147">
        <f t="shared" si="18"/>
        <v>5352.5896285714498</v>
      </c>
      <c r="O46" s="96">
        <f t="shared" si="19"/>
        <v>0.72104999999999997</v>
      </c>
      <c r="P46" s="110">
        <f t="shared" si="20"/>
        <v>0.74624626156256402</v>
      </c>
      <c r="Q46" s="154"/>
      <c r="S46" s="140">
        <v>10254.5454545455</v>
      </c>
      <c r="T46" s="140">
        <v>1836.22285714287</v>
      </c>
      <c r="U46" s="155">
        <v>0.17906428571428601</v>
      </c>
      <c r="V46" s="140">
        <f t="shared" si="21"/>
        <v>30763.636363636499</v>
      </c>
      <c r="W46" s="140">
        <f t="shared" si="22"/>
        <v>5508.6685714286104</v>
      </c>
      <c r="X46" s="155">
        <f t="shared" si="23"/>
        <v>0.66096249999999701</v>
      </c>
      <c r="Y46" s="155">
        <f t="shared" si="24"/>
        <v>0.72510261748495597</v>
      </c>
      <c r="Z46" s="161"/>
      <c r="AA46" s="161"/>
      <c r="AB46" s="161"/>
      <c r="AC46" s="95">
        <f>VLOOKUP(A46,[2]查询时间段分门店销售汇总!$D:$L,9,0)</f>
        <v>16790.22</v>
      </c>
      <c r="AD46" s="95">
        <f>VLOOKUP(A46,[2]查询时间段分门店销售汇总!$D:$M,10,0)</f>
        <v>3892.46</v>
      </c>
      <c r="AE46" s="93">
        <v>6836.3636363636397</v>
      </c>
      <c r="AF46" s="93">
        <v>1548.2697272727301</v>
      </c>
      <c r="AG46" s="155">
        <v>0.22647562500000001</v>
      </c>
      <c r="AH46" s="106">
        <f t="shared" si="25"/>
        <v>27345.454545454599</v>
      </c>
      <c r="AI46" s="106">
        <f t="shared" si="26"/>
        <v>6193.0789090909202</v>
      </c>
      <c r="AJ46" s="155">
        <f t="shared" si="27"/>
        <v>0.61400405585106399</v>
      </c>
      <c r="AK46" s="155">
        <f t="shared" si="28"/>
        <v>0.62851774652607695</v>
      </c>
      <c r="AL46" s="161"/>
      <c r="AM46" s="95">
        <v>7690.9090909090901</v>
      </c>
      <c r="AN46" s="95">
        <v>1658.86042207792</v>
      </c>
      <c r="AO46" s="155">
        <v>0.215691071428572</v>
      </c>
      <c r="AP46" s="140">
        <f t="shared" si="29"/>
        <v>30763.6363636364</v>
      </c>
      <c r="AQ46" s="140">
        <f t="shared" si="30"/>
        <v>6635.4416883116801</v>
      </c>
      <c r="AR46" s="96">
        <f t="shared" si="31"/>
        <v>0.54578138297872303</v>
      </c>
      <c r="AS46" s="96">
        <f t="shared" si="32"/>
        <v>0.58661656342433999</v>
      </c>
      <c r="AV46" s="93">
        <f t="shared" si="33"/>
        <v>0</v>
      </c>
    </row>
    <row r="47" spans="1:48" ht="21.95" customHeight="1">
      <c r="A47" s="61">
        <v>118951</v>
      </c>
      <c r="B47" s="61" t="s">
        <v>89</v>
      </c>
      <c r="C47" s="61" t="s">
        <v>76</v>
      </c>
      <c r="D47" s="62">
        <v>6</v>
      </c>
      <c r="E47" s="62">
        <v>100</v>
      </c>
      <c r="F47" s="63">
        <v>300</v>
      </c>
      <c r="G47" s="64">
        <v>9400</v>
      </c>
      <c r="H47" s="93">
        <v>2421.46551428572</v>
      </c>
      <c r="I47" s="147">
        <f>VLOOKUP(A47,[1]正式员工数!$A:$C,3,0)</f>
        <v>2</v>
      </c>
      <c r="J47" s="95">
        <f>VLOOKUP(A47,[3]查询时间段分门店销售汇总!$D:$L,9,0)</f>
        <v>11513.74</v>
      </c>
      <c r="K47" s="95">
        <f>VLOOKUP(A47,[3]查询时间段分门店销售汇总!$D:$M,10,0)</f>
        <v>3376.47</v>
      </c>
      <c r="L47" s="96">
        <v>0.25760271428571502</v>
      </c>
      <c r="M47" s="147">
        <f t="shared" si="17"/>
        <v>28200</v>
      </c>
      <c r="N47" s="147">
        <f t="shared" si="18"/>
        <v>7264.3965428571601</v>
      </c>
      <c r="O47" s="96">
        <f t="shared" si="19"/>
        <v>0.40828865248226898</v>
      </c>
      <c r="P47" s="110">
        <f t="shared" si="20"/>
        <v>0.464797038553735</v>
      </c>
      <c r="Q47" s="154"/>
      <c r="S47" s="140">
        <v>10254.5454545455</v>
      </c>
      <c r="T47" s="140">
        <v>2492.0742857143</v>
      </c>
      <c r="U47" s="155">
        <v>0.243021428571429</v>
      </c>
      <c r="V47" s="140">
        <f t="shared" si="21"/>
        <v>30763.636363636499</v>
      </c>
      <c r="W47" s="140">
        <f t="shared" si="22"/>
        <v>7476.2228571428996</v>
      </c>
      <c r="X47" s="155">
        <f t="shared" si="23"/>
        <v>0.37426459810874502</v>
      </c>
      <c r="Y47" s="155">
        <f t="shared" si="24"/>
        <v>0.45162778912804502</v>
      </c>
      <c r="Z47" s="161"/>
      <c r="AA47" s="161"/>
      <c r="AB47" s="161"/>
      <c r="AC47" s="95">
        <f>VLOOKUP(A47,[2]查询时间段分门店销售汇总!$D:$L,9,0)</f>
        <v>14099.74</v>
      </c>
      <c r="AD47" s="95">
        <f>VLOOKUP(A47,[2]查询时间段分门店销售汇总!$D:$M,10,0)</f>
        <v>4701.8999999999996</v>
      </c>
      <c r="AE47" s="93">
        <v>6836.3636363636397</v>
      </c>
      <c r="AF47" s="93">
        <v>2101.27172727273</v>
      </c>
      <c r="AG47" s="155">
        <v>0.30736687500000098</v>
      </c>
      <c r="AH47" s="106">
        <f t="shared" si="25"/>
        <v>27345.454545454599</v>
      </c>
      <c r="AI47" s="106">
        <f t="shared" si="26"/>
        <v>8405.08690909092</v>
      </c>
      <c r="AJ47" s="155">
        <f t="shared" si="27"/>
        <v>0.51561549202127599</v>
      </c>
      <c r="AK47" s="155">
        <f t="shared" si="28"/>
        <v>0.55941122927764597</v>
      </c>
      <c r="AL47" s="161"/>
      <c r="AM47" s="95">
        <v>7690.9090909090901</v>
      </c>
      <c r="AN47" s="95">
        <v>2251.3625649350702</v>
      </c>
      <c r="AO47" s="155">
        <v>0.292730357142858</v>
      </c>
      <c r="AP47" s="140">
        <f t="shared" si="29"/>
        <v>30763.6363636364</v>
      </c>
      <c r="AQ47" s="140">
        <f t="shared" si="30"/>
        <v>9005.4502597402807</v>
      </c>
      <c r="AR47" s="96">
        <f t="shared" si="31"/>
        <v>0.45832488179669001</v>
      </c>
      <c r="AS47" s="96">
        <f t="shared" si="32"/>
        <v>0.52211714732580194</v>
      </c>
      <c r="AV47" s="93">
        <f t="shared" si="33"/>
        <v>0</v>
      </c>
    </row>
    <row r="48" spans="1:48" ht="21.95" customHeight="1">
      <c r="A48" s="117">
        <v>113025</v>
      </c>
      <c r="B48" s="117" t="s">
        <v>90</v>
      </c>
      <c r="C48" s="117" t="s">
        <v>76</v>
      </c>
      <c r="D48" s="27">
        <v>7</v>
      </c>
      <c r="E48" s="27">
        <v>100</v>
      </c>
      <c r="F48" s="63">
        <v>300</v>
      </c>
      <c r="G48" s="64">
        <v>8360</v>
      </c>
      <c r="H48" s="93">
        <v>1886.19156</v>
      </c>
      <c r="I48" s="147">
        <f>VLOOKUP(A48,[1]正式员工数!$A:$C,3,0)</f>
        <v>2</v>
      </c>
      <c r="J48" s="95">
        <f>VLOOKUP(A48,[3]查询时间段分门店销售汇总!$D:$L,9,0)</f>
        <v>11507.41</v>
      </c>
      <c r="K48" s="95">
        <f>VLOOKUP(A48,[3]查询时间段分门店销售汇总!$D:$M,10,0)</f>
        <v>3110.11</v>
      </c>
      <c r="L48" s="96">
        <v>0.22562099999999999</v>
      </c>
      <c r="M48" s="147">
        <f t="shared" si="17"/>
        <v>25080</v>
      </c>
      <c r="N48" s="147">
        <f t="shared" si="18"/>
        <v>5658.5746799999997</v>
      </c>
      <c r="O48" s="96">
        <f t="shared" si="19"/>
        <v>0.458828149920255</v>
      </c>
      <c r="P48" s="110">
        <f t="shared" si="20"/>
        <v>0.54962780839361502</v>
      </c>
      <c r="Q48" s="154"/>
      <c r="S48" s="140">
        <v>9120</v>
      </c>
      <c r="T48" s="140">
        <v>1941.192</v>
      </c>
      <c r="U48" s="155">
        <v>0.21285000000000001</v>
      </c>
      <c r="V48" s="140">
        <f t="shared" si="21"/>
        <v>27360</v>
      </c>
      <c r="W48" s="140">
        <f t="shared" si="22"/>
        <v>5823.576</v>
      </c>
      <c r="X48" s="155">
        <f t="shared" si="23"/>
        <v>0.42059247076023398</v>
      </c>
      <c r="Y48" s="155">
        <f t="shared" si="24"/>
        <v>0.53405502048912901</v>
      </c>
      <c r="Z48" s="161"/>
      <c r="AA48" s="161"/>
      <c r="AB48" s="161"/>
      <c r="AC48" s="95">
        <f>VLOOKUP(A48,[2]查询时间段分门店销售汇总!$D:$L,9,0)</f>
        <v>14233.03</v>
      </c>
      <c r="AD48" s="95">
        <f>VLOOKUP(A48,[2]查询时间段分门店销售汇总!$D:$M,10,0)</f>
        <v>4751.49</v>
      </c>
      <c r="AE48" s="93">
        <v>6080</v>
      </c>
      <c r="AF48" s="93">
        <v>1636.7778000000001</v>
      </c>
      <c r="AG48" s="155">
        <v>0.26920687500000001</v>
      </c>
      <c r="AH48" s="106">
        <f t="shared" si="25"/>
        <v>24320</v>
      </c>
      <c r="AI48" s="106">
        <f t="shared" si="26"/>
        <v>6547.1112000000003</v>
      </c>
      <c r="AJ48" s="155">
        <f t="shared" si="27"/>
        <v>0.58523972039473704</v>
      </c>
      <c r="AK48" s="155">
        <f t="shared" si="28"/>
        <v>0.72573839894456005</v>
      </c>
      <c r="AL48" s="161"/>
      <c r="AM48" s="95">
        <v>6840</v>
      </c>
      <c r="AN48" s="95">
        <v>1753.6904999999999</v>
      </c>
      <c r="AO48" s="155">
        <v>0.25638749999999999</v>
      </c>
      <c r="AP48" s="140">
        <f t="shared" si="29"/>
        <v>27360</v>
      </c>
      <c r="AQ48" s="140">
        <f t="shared" si="30"/>
        <v>7014.7619999999997</v>
      </c>
      <c r="AR48" s="96">
        <f t="shared" si="31"/>
        <v>0.52021308479532202</v>
      </c>
      <c r="AS48" s="96">
        <f t="shared" si="32"/>
        <v>0.67735583901492302</v>
      </c>
      <c r="AV48" s="93">
        <f t="shared" si="33"/>
        <v>0</v>
      </c>
    </row>
    <row r="49" spans="1:48" ht="21.95" customHeight="1">
      <c r="A49" s="117">
        <v>116773</v>
      </c>
      <c r="B49" s="117" t="s">
        <v>91</v>
      </c>
      <c r="C49" s="117" t="s">
        <v>76</v>
      </c>
      <c r="D49" s="27">
        <v>7</v>
      </c>
      <c r="E49" s="27">
        <v>100</v>
      </c>
      <c r="F49" s="63">
        <v>300</v>
      </c>
      <c r="G49" s="64">
        <v>8000</v>
      </c>
      <c r="H49" s="93">
        <v>2132.11428571428</v>
      </c>
      <c r="I49" s="147">
        <f>VLOOKUP(A49,[1]正式员工数!$A:$C,3,0)</f>
        <v>2</v>
      </c>
      <c r="J49" s="95">
        <f>VLOOKUP(A49,[3]查询时间段分门店销售汇总!$D:$L,9,0)</f>
        <v>20701.34</v>
      </c>
      <c r="K49" s="95">
        <f>VLOOKUP(A49,[3]查询时间段分门店销售汇总!$D:$M,10,0)</f>
        <v>5967.72</v>
      </c>
      <c r="L49" s="96">
        <v>0.26651428571428498</v>
      </c>
      <c r="M49" s="147">
        <f t="shared" si="17"/>
        <v>24000</v>
      </c>
      <c r="N49" s="147">
        <f t="shared" si="18"/>
        <v>6396.3428571428403</v>
      </c>
      <c r="O49" s="96">
        <f t="shared" si="19"/>
        <v>0.86255583333333297</v>
      </c>
      <c r="P49" s="110">
        <f t="shared" si="20"/>
        <v>0.93298938679245502</v>
      </c>
      <c r="Q49" s="154"/>
      <c r="S49" s="140">
        <v>8727.2727272727298</v>
      </c>
      <c r="T49" s="140">
        <v>2194.2857142857101</v>
      </c>
      <c r="U49" s="155">
        <v>0.251428571428571</v>
      </c>
      <c r="V49" s="140">
        <f t="shared" si="21"/>
        <v>26181.818181818198</v>
      </c>
      <c r="W49" s="140">
        <f t="shared" si="22"/>
        <v>6582.8571428571304</v>
      </c>
      <c r="X49" s="155">
        <f t="shared" si="23"/>
        <v>0.790676180555555</v>
      </c>
      <c r="Y49" s="155">
        <f t="shared" si="24"/>
        <v>0.90655468750000201</v>
      </c>
      <c r="Z49" s="161"/>
      <c r="AA49" s="161"/>
      <c r="AB49" s="161"/>
      <c r="AC49" s="95">
        <f>VLOOKUP(A49,[2]查询时间段分门店销售汇总!$D:$L,9,0)</f>
        <v>26173.07</v>
      </c>
      <c r="AD49" s="95">
        <f>VLOOKUP(A49,[2]查询时间段分门店销售汇总!$D:$M,10,0)</f>
        <v>7422.17</v>
      </c>
      <c r="AE49" s="93">
        <v>5818.1818181818198</v>
      </c>
      <c r="AF49" s="93">
        <v>1850.1818181818201</v>
      </c>
      <c r="AG49" s="155">
        <v>0.318</v>
      </c>
      <c r="AH49" s="106">
        <f t="shared" si="25"/>
        <v>23272.727272727301</v>
      </c>
      <c r="AI49" s="106">
        <f t="shared" si="26"/>
        <v>7400.7272727272803</v>
      </c>
      <c r="AJ49" s="159">
        <f t="shared" si="27"/>
        <v>1.1246241015625</v>
      </c>
      <c r="AK49" s="159">
        <f t="shared" si="28"/>
        <v>1.0028973810927699</v>
      </c>
      <c r="AL49" s="161" t="s">
        <v>49</v>
      </c>
      <c r="AM49" s="95">
        <v>6545.4545454545496</v>
      </c>
      <c r="AN49" s="95">
        <v>1982.33766233766</v>
      </c>
      <c r="AO49" s="155">
        <v>0.30285714285714199</v>
      </c>
      <c r="AP49" s="140">
        <f t="shared" si="29"/>
        <v>26181.818181818198</v>
      </c>
      <c r="AQ49" s="140">
        <f t="shared" si="30"/>
        <v>7929.3506493506402</v>
      </c>
      <c r="AR49" s="96">
        <f t="shared" si="31"/>
        <v>0.99966586805555502</v>
      </c>
      <c r="AS49" s="96">
        <f t="shared" si="32"/>
        <v>0.93603755568658398</v>
      </c>
      <c r="AV49" s="93">
        <f t="shared" si="33"/>
        <v>0</v>
      </c>
    </row>
    <row r="50" spans="1:48" ht="21.95" customHeight="1">
      <c r="A50" s="61">
        <v>119263</v>
      </c>
      <c r="B50" s="61" t="s">
        <v>92</v>
      </c>
      <c r="C50" s="61" t="s">
        <v>76</v>
      </c>
      <c r="D50" s="62">
        <v>8</v>
      </c>
      <c r="E50" s="62">
        <v>100</v>
      </c>
      <c r="F50" s="63">
        <v>300</v>
      </c>
      <c r="G50" s="64">
        <v>9500</v>
      </c>
      <c r="H50" s="93">
        <v>2057.1571428571401</v>
      </c>
      <c r="I50" s="147">
        <f>VLOOKUP(A50,[1]正式员工数!$A:$C,3,0)</f>
        <v>2</v>
      </c>
      <c r="J50" s="95">
        <f>VLOOKUP(A50,[3]查询时间段分门店销售汇总!$D:$L,9,0)</f>
        <v>28791.47</v>
      </c>
      <c r="K50" s="95">
        <f>VLOOKUP(A50,[3]查询时间段分门店销售汇总!$D:$M,10,0)</f>
        <v>4577.37</v>
      </c>
      <c r="L50" s="96">
        <v>0.21654285714285701</v>
      </c>
      <c r="M50" s="147">
        <f t="shared" si="17"/>
        <v>28500</v>
      </c>
      <c r="N50" s="147">
        <f t="shared" si="18"/>
        <v>6171.4714285714199</v>
      </c>
      <c r="O50" s="108">
        <f t="shared" si="19"/>
        <v>1.0102270175438599</v>
      </c>
      <c r="P50" s="110">
        <f t="shared" si="20"/>
        <v>0.74169832153943505</v>
      </c>
      <c r="Q50" s="154" t="s">
        <v>49</v>
      </c>
      <c r="S50" s="140">
        <v>10363.6363636364</v>
      </c>
      <c r="T50" s="140">
        <v>2117.1428571428601</v>
      </c>
      <c r="U50" s="155">
        <v>0.20428571428571399</v>
      </c>
      <c r="V50" s="140">
        <f t="shared" si="21"/>
        <v>31090.909090909201</v>
      </c>
      <c r="W50" s="140">
        <f t="shared" si="22"/>
        <v>6351.4285714285797</v>
      </c>
      <c r="X50" s="155">
        <f t="shared" si="23"/>
        <v>0.92604143274853501</v>
      </c>
      <c r="Y50" s="155">
        <f t="shared" si="24"/>
        <v>0.72068353576248201</v>
      </c>
      <c r="Z50" s="161"/>
      <c r="AA50" s="161"/>
      <c r="AB50" s="161"/>
      <c r="AC50" s="95">
        <f>VLOOKUP(A50,[2]查询时间段分门店销售汇总!$D:$L,9,0)</f>
        <v>18911.22</v>
      </c>
      <c r="AD50" s="95">
        <f>VLOOKUP(A50,[2]查询时间段分门店销售汇总!$D:$M,10,0)</f>
        <v>5967.21</v>
      </c>
      <c r="AE50" s="93">
        <v>6909.0909090909099</v>
      </c>
      <c r="AF50" s="93">
        <v>1785.1363636363601</v>
      </c>
      <c r="AG50" s="155">
        <v>0.25837500000000002</v>
      </c>
      <c r="AH50" s="106">
        <f t="shared" si="25"/>
        <v>27636.3636363636</v>
      </c>
      <c r="AI50" s="106">
        <f t="shared" si="26"/>
        <v>7140.5454545454404</v>
      </c>
      <c r="AJ50" s="155">
        <f t="shared" si="27"/>
        <v>0.68428756578947403</v>
      </c>
      <c r="AK50" s="155">
        <f t="shared" si="28"/>
        <v>0.83567985638988795</v>
      </c>
      <c r="AL50" s="161"/>
      <c r="AM50" s="95">
        <v>7772.7272727272702</v>
      </c>
      <c r="AN50" s="95">
        <v>1912.6461038960999</v>
      </c>
      <c r="AO50" s="155">
        <v>0.246071428571428</v>
      </c>
      <c r="AP50" s="140">
        <f t="shared" si="29"/>
        <v>31090.909090909099</v>
      </c>
      <c r="AQ50" s="140">
        <f t="shared" si="30"/>
        <v>7650.5844155843997</v>
      </c>
      <c r="AR50" s="96">
        <f t="shared" si="31"/>
        <v>0.60825561403508799</v>
      </c>
      <c r="AS50" s="96">
        <f t="shared" si="32"/>
        <v>0.779967865963895</v>
      </c>
      <c r="AV50" s="93">
        <f t="shared" si="33"/>
        <v>0</v>
      </c>
    </row>
    <row r="51" spans="1:48" ht="21.95" customHeight="1">
      <c r="A51" s="61">
        <v>122906</v>
      </c>
      <c r="B51" s="61" t="s">
        <v>93</v>
      </c>
      <c r="C51" s="61" t="s">
        <v>76</v>
      </c>
      <c r="D51" s="62">
        <v>8</v>
      </c>
      <c r="E51" s="62">
        <v>100</v>
      </c>
      <c r="F51" s="63">
        <v>300</v>
      </c>
      <c r="G51" s="64">
        <v>7500</v>
      </c>
      <c r="H51" s="93">
        <v>1873.92857142857</v>
      </c>
      <c r="I51" s="147">
        <f>VLOOKUP(A51,[1]正式员工数!$A:$C,3,0)</f>
        <v>2</v>
      </c>
      <c r="J51" s="95">
        <f>VLOOKUP(A51,[3]查询时间段分门店销售汇总!$D:$L,9,0)</f>
        <v>10949.87</v>
      </c>
      <c r="K51" s="95">
        <f>VLOOKUP(A51,[3]查询时间段分门店销售汇总!$D:$M,10,0)</f>
        <v>3067.75</v>
      </c>
      <c r="L51" s="96">
        <v>0.249857142857143</v>
      </c>
      <c r="M51" s="147">
        <f t="shared" si="17"/>
        <v>22500</v>
      </c>
      <c r="N51" s="147">
        <f t="shared" si="18"/>
        <v>5621.7857142857101</v>
      </c>
      <c r="O51" s="96">
        <f t="shared" si="19"/>
        <v>0.48666088888888898</v>
      </c>
      <c r="P51" s="110">
        <f t="shared" si="20"/>
        <v>0.54568960040658199</v>
      </c>
      <c r="Q51" s="154"/>
      <c r="S51" s="140">
        <v>8181.8181818181802</v>
      </c>
      <c r="T51" s="140">
        <v>1928.57142857143</v>
      </c>
      <c r="U51" s="155">
        <v>0.23571428571428599</v>
      </c>
      <c r="V51" s="140">
        <f t="shared" si="21"/>
        <v>24545.4545454545</v>
      </c>
      <c r="W51" s="140">
        <f t="shared" si="22"/>
        <v>5785.7142857142899</v>
      </c>
      <c r="X51" s="155">
        <f t="shared" si="23"/>
        <v>0.44610581481481598</v>
      </c>
      <c r="Y51" s="155">
        <f t="shared" si="24"/>
        <v>0.53022839506172803</v>
      </c>
      <c r="Z51" s="161"/>
      <c r="AA51" s="161"/>
      <c r="AB51" s="161"/>
      <c r="AC51" s="95">
        <f>VLOOKUP(A51,[2]查询时间段分门店销售汇总!$D:$L,9,0)</f>
        <v>9983.2000000000007</v>
      </c>
      <c r="AD51" s="95">
        <f>VLOOKUP(A51,[2]查询时间段分门店销售汇总!$D:$M,10,0)</f>
        <v>2842.63</v>
      </c>
      <c r="AE51" s="93">
        <v>5454.5454545454504</v>
      </c>
      <c r="AF51" s="93">
        <v>1626.1363636363601</v>
      </c>
      <c r="AG51" s="155">
        <v>0.29812499999999997</v>
      </c>
      <c r="AH51" s="106">
        <f t="shared" si="25"/>
        <v>21818.181818181802</v>
      </c>
      <c r="AI51" s="106">
        <f t="shared" si="26"/>
        <v>6504.5454545454404</v>
      </c>
      <c r="AJ51" s="155">
        <f t="shared" si="27"/>
        <v>0.45756333333333399</v>
      </c>
      <c r="AK51" s="155">
        <f t="shared" si="28"/>
        <v>0.43702208245981899</v>
      </c>
      <c r="AL51" s="161"/>
      <c r="AM51" s="95">
        <v>6136.3636363636397</v>
      </c>
      <c r="AN51" s="95">
        <v>1742.28896103896</v>
      </c>
      <c r="AO51" s="155">
        <v>0.28392857142857197</v>
      </c>
      <c r="AP51" s="140">
        <f t="shared" si="29"/>
        <v>24545.454545454599</v>
      </c>
      <c r="AQ51" s="140">
        <f t="shared" si="30"/>
        <v>6969.15584415584</v>
      </c>
      <c r="AR51" s="96">
        <f t="shared" si="31"/>
        <v>0.40672296296296301</v>
      </c>
      <c r="AS51" s="96">
        <f t="shared" si="32"/>
        <v>0.40788727696249699</v>
      </c>
      <c r="AV51" s="93">
        <f t="shared" si="33"/>
        <v>0</v>
      </c>
    </row>
    <row r="52" spans="1:48" ht="21.95" customHeight="1">
      <c r="A52" s="117">
        <v>113298</v>
      </c>
      <c r="B52" s="117" t="s">
        <v>94</v>
      </c>
      <c r="C52" s="117" t="s">
        <v>76</v>
      </c>
      <c r="D52" s="27">
        <v>9</v>
      </c>
      <c r="E52" s="27">
        <v>50</v>
      </c>
      <c r="F52" s="63">
        <v>150</v>
      </c>
      <c r="G52" s="64">
        <v>8228</v>
      </c>
      <c r="H52" s="93">
        <v>2240.1635080000001</v>
      </c>
      <c r="I52" s="147">
        <f>VLOOKUP(A52,[1]正式员工数!$A:$C,3,0)</f>
        <v>1</v>
      </c>
      <c r="J52" s="95">
        <f>VLOOKUP(A52,[3]查询时间段分门店销售汇总!$D:$L,9,0)</f>
        <v>8395.56</v>
      </c>
      <c r="K52" s="95">
        <f>VLOOKUP(A52,[3]查询时间段分门店销售汇总!$D:$M,10,0)</f>
        <v>2080.2199999999998</v>
      </c>
      <c r="L52" s="96">
        <v>0.27226099999999998</v>
      </c>
      <c r="M52" s="147">
        <f t="shared" si="17"/>
        <v>24684</v>
      </c>
      <c r="N52" s="147">
        <f t="shared" si="18"/>
        <v>6720.4905239999998</v>
      </c>
      <c r="O52" s="96">
        <f t="shared" si="19"/>
        <v>0.34012153621779301</v>
      </c>
      <c r="P52" s="110">
        <f t="shared" si="20"/>
        <v>0.309533953298674</v>
      </c>
      <c r="Q52" s="154"/>
      <c r="S52" s="140">
        <v>8976</v>
      </c>
      <c r="T52" s="140">
        <v>2305.4856</v>
      </c>
      <c r="U52" s="155">
        <v>0.25685000000000002</v>
      </c>
      <c r="V52" s="140">
        <f t="shared" si="21"/>
        <v>26928</v>
      </c>
      <c r="W52" s="140">
        <f t="shared" si="22"/>
        <v>6916.4567999999999</v>
      </c>
      <c r="X52" s="155">
        <f t="shared" si="23"/>
        <v>0.31177807486630998</v>
      </c>
      <c r="Y52" s="155">
        <f t="shared" si="24"/>
        <v>0.30076382462187901</v>
      </c>
      <c r="Z52" s="161"/>
      <c r="AA52" s="161"/>
      <c r="AB52" s="161"/>
      <c r="AC52" s="95">
        <f>VLOOKUP(A52,[2]查询时间段分门店销售汇总!$D:$L,9,0)</f>
        <v>13137.18</v>
      </c>
      <c r="AD52" s="95">
        <f>VLOOKUP(A52,[2]查询时间段分门店销售汇总!$D:$M,10,0)</f>
        <v>4093.67</v>
      </c>
      <c r="AE52" s="93">
        <v>5984</v>
      </c>
      <c r="AF52" s="93">
        <v>1943.94354</v>
      </c>
      <c r="AG52" s="155">
        <v>0.32485687499999999</v>
      </c>
      <c r="AH52" s="106">
        <f t="shared" si="25"/>
        <v>23936</v>
      </c>
      <c r="AI52" s="106">
        <f t="shared" si="26"/>
        <v>7775.7741599999999</v>
      </c>
      <c r="AJ52" s="155">
        <f t="shared" si="27"/>
        <v>0.54884608957219205</v>
      </c>
      <c r="AK52" s="155">
        <f t="shared" si="28"/>
        <v>0.52646462149821505</v>
      </c>
      <c r="AL52" s="161"/>
      <c r="AM52" s="95">
        <v>6732</v>
      </c>
      <c r="AN52" s="95">
        <v>2082.7966500000002</v>
      </c>
      <c r="AO52" s="155">
        <v>0.30938749999999998</v>
      </c>
      <c r="AP52" s="140">
        <f t="shared" si="29"/>
        <v>26928</v>
      </c>
      <c r="AQ52" s="140">
        <f t="shared" si="30"/>
        <v>8331.1866000000009</v>
      </c>
      <c r="AR52" s="96">
        <f t="shared" si="31"/>
        <v>0.487863190730838</v>
      </c>
      <c r="AS52" s="96">
        <f t="shared" si="32"/>
        <v>0.49136698006500101</v>
      </c>
      <c r="AV52" s="93">
        <f t="shared" si="33"/>
        <v>0</v>
      </c>
    </row>
    <row r="53" spans="1:48" ht="21.95" customHeight="1">
      <c r="A53" s="61">
        <v>307</v>
      </c>
      <c r="B53" s="61" t="s">
        <v>95</v>
      </c>
      <c r="C53" s="61" t="s">
        <v>96</v>
      </c>
      <c r="D53" s="62">
        <v>1</v>
      </c>
      <c r="E53" s="62">
        <v>200</v>
      </c>
      <c r="F53" s="63">
        <v>600</v>
      </c>
      <c r="G53" s="64">
        <v>140000</v>
      </c>
      <c r="H53" s="93">
        <v>28700</v>
      </c>
      <c r="I53" s="147">
        <f>VLOOKUP(A53,[1]正式员工数!$A:$C,3,0)</f>
        <v>9</v>
      </c>
      <c r="J53" s="95">
        <f>VLOOKUP(A53,[3]查询时间段分门店销售汇总!$D:$L,9,0)</f>
        <v>232471.87</v>
      </c>
      <c r="K53" s="95">
        <f>VLOOKUP(A53,[3]查询时间段分门店销售汇总!$D:$M,10,0)</f>
        <v>44560.46</v>
      </c>
      <c r="L53" s="96">
        <v>0.20499999999999999</v>
      </c>
      <c r="M53" s="147">
        <f t="shared" si="17"/>
        <v>420000</v>
      </c>
      <c r="N53" s="147">
        <f t="shared" si="18"/>
        <v>86100</v>
      </c>
      <c r="O53" s="96">
        <f t="shared" si="19"/>
        <v>0.55350445238095203</v>
      </c>
      <c r="P53" s="110">
        <f t="shared" si="20"/>
        <v>0.517543089430894</v>
      </c>
      <c r="Q53" s="154"/>
      <c r="S53" s="140">
        <v>152727.272727273</v>
      </c>
      <c r="T53" s="140">
        <v>29018.1818181819</v>
      </c>
      <c r="U53" s="155">
        <v>0.19</v>
      </c>
      <c r="V53" s="140">
        <f t="shared" si="21"/>
        <v>458181.81818181899</v>
      </c>
      <c r="W53" s="140">
        <f t="shared" si="22"/>
        <v>87054.545454545703</v>
      </c>
      <c r="X53" s="155">
        <f t="shared" si="23"/>
        <v>0.50737908134920495</v>
      </c>
      <c r="Y53" s="155">
        <f t="shared" si="24"/>
        <v>0.51186827485380004</v>
      </c>
      <c r="Z53" s="161"/>
      <c r="AA53" s="161"/>
      <c r="AB53" s="161"/>
      <c r="AC53" s="95">
        <f>VLOOKUP(A53,[2]查询时间段分门店销售汇总!$D:$L,9,0)</f>
        <v>774967.68</v>
      </c>
      <c r="AD53" s="95">
        <f>VLOOKUP(A53,[2]查询时间段分门店销售汇总!$D:$M,10,0)</f>
        <v>113685.88</v>
      </c>
      <c r="AE53" s="93">
        <v>101818.181818182</v>
      </c>
      <c r="AF53" s="93">
        <v>24904.958677686001</v>
      </c>
      <c r="AG53" s="155">
        <v>0.244602272727273</v>
      </c>
      <c r="AH53" s="106">
        <f t="shared" si="25"/>
        <v>407272.72727272799</v>
      </c>
      <c r="AI53" s="106">
        <f t="shared" si="26"/>
        <v>99619.834710744006</v>
      </c>
      <c r="AJ53" s="159">
        <f t="shared" si="27"/>
        <v>1.9028224285714299</v>
      </c>
      <c r="AK53" s="159">
        <f t="shared" si="28"/>
        <v>1.1411972357723601</v>
      </c>
      <c r="AL53" s="161" t="s">
        <v>49</v>
      </c>
      <c r="AM53" s="95">
        <v>114545.454545455</v>
      </c>
      <c r="AN53" s="95">
        <v>26683.884297520799</v>
      </c>
      <c r="AO53" s="155">
        <v>0.232954545454545</v>
      </c>
      <c r="AP53" s="140">
        <f t="shared" si="29"/>
        <v>458181.81818181998</v>
      </c>
      <c r="AQ53" s="140">
        <f t="shared" si="30"/>
        <v>106735.53719008301</v>
      </c>
      <c r="AR53" s="148">
        <f t="shared" si="31"/>
        <v>1.69139771428571</v>
      </c>
      <c r="AS53" s="148">
        <f t="shared" si="32"/>
        <v>1.0651174200542</v>
      </c>
      <c r="AT53" s="121">
        <v>400</v>
      </c>
      <c r="AV53" s="93">
        <f t="shared" si="33"/>
        <v>400</v>
      </c>
    </row>
    <row r="54" spans="1:48" ht="21.95" customHeight="1">
      <c r="A54" s="117">
        <v>750</v>
      </c>
      <c r="B54" s="117" t="s">
        <v>97</v>
      </c>
      <c r="C54" s="117" t="s">
        <v>96</v>
      </c>
      <c r="D54" s="27">
        <v>2</v>
      </c>
      <c r="E54" s="27">
        <v>200</v>
      </c>
      <c r="F54" s="63">
        <v>600</v>
      </c>
      <c r="G54" s="64">
        <v>50200</v>
      </c>
      <c r="H54" s="93">
        <v>13508.6263714286</v>
      </c>
      <c r="I54" s="147">
        <f>VLOOKUP(A54,[1]正式员工数!$A:$C,3,0)</f>
        <v>4</v>
      </c>
      <c r="J54" s="95">
        <f>VLOOKUP(A54,[3]查询时间段分门店销售汇总!$D:$L,9,0)</f>
        <v>79434.27</v>
      </c>
      <c r="K54" s="95">
        <f>VLOOKUP(A54,[3]查询时间段分门店销售汇总!$D:$M,10,0)</f>
        <v>21306.26</v>
      </c>
      <c r="L54" s="96">
        <v>0.26909614285714301</v>
      </c>
      <c r="M54" s="147">
        <f t="shared" si="17"/>
        <v>150600</v>
      </c>
      <c r="N54" s="147">
        <f t="shared" si="18"/>
        <v>40525.879114285803</v>
      </c>
      <c r="O54" s="96">
        <f t="shared" si="19"/>
        <v>0.52745199203187298</v>
      </c>
      <c r="P54" s="110">
        <f t="shared" si="20"/>
        <v>0.52574454806803494</v>
      </c>
      <c r="Q54" s="154"/>
      <c r="S54" s="140">
        <v>54763.636363636397</v>
      </c>
      <c r="T54" s="140">
        <v>13902.531428571399</v>
      </c>
      <c r="U54" s="155">
        <v>0.25386428571428599</v>
      </c>
      <c r="V54" s="140">
        <f t="shared" si="21"/>
        <v>164290.909090909</v>
      </c>
      <c r="W54" s="140">
        <f t="shared" si="22"/>
        <v>41707.5942857142</v>
      </c>
      <c r="X54" s="155">
        <f t="shared" si="23"/>
        <v>0.48349765936255001</v>
      </c>
      <c r="Y54" s="155">
        <f t="shared" si="24"/>
        <v>0.510848452539443</v>
      </c>
      <c r="Z54" s="161"/>
      <c r="AA54" s="161"/>
      <c r="AB54" s="161"/>
      <c r="AC54" s="95">
        <f>VLOOKUP(A54,[2]查询时间段分门店销售汇总!$D:$L,9,0)</f>
        <v>134890.64000000001</v>
      </c>
      <c r="AD54" s="95">
        <f>VLOOKUP(A54,[2]查询时间段分门店销售汇总!$D:$M,10,0)</f>
        <v>35012.82</v>
      </c>
      <c r="AE54" s="93">
        <v>36509.090909090897</v>
      </c>
      <c r="AF54" s="93">
        <v>11722.361727272701</v>
      </c>
      <c r="AG54" s="155">
        <v>0.32108062500000001</v>
      </c>
      <c r="AH54" s="106">
        <f t="shared" si="25"/>
        <v>146036.363636364</v>
      </c>
      <c r="AI54" s="106">
        <f t="shared" si="26"/>
        <v>46889.446909090802</v>
      </c>
      <c r="AJ54" s="155">
        <f t="shared" si="27"/>
        <v>0.92367843625498003</v>
      </c>
      <c r="AK54" s="155">
        <f t="shared" si="28"/>
        <v>0.74671002342771897</v>
      </c>
      <c r="AL54" s="161"/>
      <c r="AM54" s="95">
        <v>41072.727272727301</v>
      </c>
      <c r="AN54" s="95">
        <v>12559.6732792208</v>
      </c>
      <c r="AO54" s="155">
        <v>0.30579107142857198</v>
      </c>
      <c r="AP54" s="140">
        <f t="shared" si="29"/>
        <v>164290.909090909</v>
      </c>
      <c r="AQ54" s="140">
        <f t="shared" si="30"/>
        <v>50238.693116883202</v>
      </c>
      <c r="AR54" s="96">
        <f t="shared" si="31"/>
        <v>0.82104749889331496</v>
      </c>
      <c r="AS54" s="96">
        <f t="shared" si="32"/>
        <v>0.69692935519920196</v>
      </c>
      <c r="AV54" s="93">
        <f t="shared" si="33"/>
        <v>0</v>
      </c>
    </row>
    <row r="55" spans="1:48" ht="21.95" customHeight="1">
      <c r="A55" s="117">
        <v>742</v>
      </c>
      <c r="B55" s="117" t="s">
        <v>98</v>
      </c>
      <c r="C55" s="117" t="s">
        <v>96</v>
      </c>
      <c r="D55" s="27">
        <v>2</v>
      </c>
      <c r="E55" s="27">
        <v>200</v>
      </c>
      <c r="F55" s="63">
        <v>600</v>
      </c>
      <c r="G55" s="64">
        <v>22500</v>
      </c>
      <c r="H55" s="93">
        <v>4028.9464285714098</v>
      </c>
      <c r="I55" s="147">
        <f>VLOOKUP(A55,[1]正式员工数!$A:$C,3,0)</f>
        <v>2</v>
      </c>
      <c r="J55" s="95">
        <f>VLOOKUP(A55,[3]查询时间段分门店销售汇总!$D:$L,9,0)</f>
        <v>36024.120000000003</v>
      </c>
      <c r="K55" s="95">
        <f>VLOOKUP(A55,[3]查询时间段分门店销售汇总!$D:$M,10,0)</f>
        <v>8958.94</v>
      </c>
      <c r="L55" s="96">
        <v>0.17906428571428501</v>
      </c>
      <c r="M55" s="147">
        <f t="shared" si="17"/>
        <v>67500</v>
      </c>
      <c r="N55" s="147">
        <f t="shared" si="18"/>
        <v>12086.839285714201</v>
      </c>
      <c r="O55" s="96">
        <f t="shared" si="19"/>
        <v>0.53369066666666698</v>
      </c>
      <c r="P55" s="110">
        <f t="shared" si="20"/>
        <v>0.74121445551020404</v>
      </c>
      <c r="Q55" s="154"/>
      <c r="S55" s="140">
        <v>24545.4545454545</v>
      </c>
      <c r="T55" s="140">
        <v>4146.4285714285597</v>
      </c>
      <c r="U55" s="155">
        <v>0.16892857142857101</v>
      </c>
      <c r="V55" s="140">
        <f t="shared" si="21"/>
        <v>73636.363636363501</v>
      </c>
      <c r="W55" s="140">
        <f t="shared" si="22"/>
        <v>12439.285714285699</v>
      </c>
      <c r="X55" s="155">
        <f t="shared" si="23"/>
        <v>0.48921644444444501</v>
      </c>
      <c r="Y55" s="155">
        <f t="shared" si="24"/>
        <v>0.72021337927074502</v>
      </c>
      <c r="Z55" s="161"/>
      <c r="AA55" s="161"/>
      <c r="AB55" s="161"/>
      <c r="AC55" s="95">
        <f>VLOOKUP(A55,[2]查询时间段分门店销售汇总!$D:$L,9,0)</f>
        <v>58854.85</v>
      </c>
      <c r="AD55" s="95">
        <f>VLOOKUP(A55,[2]查询时间段分门店销售汇总!$D:$M,10,0)</f>
        <v>13006.4</v>
      </c>
      <c r="AE55" s="93">
        <v>16363.6363636364</v>
      </c>
      <c r="AF55" s="93">
        <v>3496.1931818181802</v>
      </c>
      <c r="AG55" s="155">
        <v>0.21365624999999999</v>
      </c>
      <c r="AH55" s="106">
        <f t="shared" si="25"/>
        <v>65454.545454545601</v>
      </c>
      <c r="AI55" s="106">
        <f t="shared" si="26"/>
        <v>13984.772727272701</v>
      </c>
      <c r="AJ55" s="155">
        <f t="shared" si="27"/>
        <v>0.89917131944444195</v>
      </c>
      <c r="AK55" s="155">
        <f t="shared" si="28"/>
        <v>0.93004014106251998</v>
      </c>
      <c r="AL55" s="161"/>
      <c r="AM55" s="95">
        <v>18409.090909090901</v>
      </c>
      <c r="AN55" s="95">
        <v>3745.92126623375</v>
      </c>
      <c r="AO55" s="155">
        <v>0.203482142857142</v>
      </c>
      <c r="AP55" s="140">
        <f t="shared" si="29"/>
        <v>73636.363636363603</v>
      </c>
      <c r="AQ55" s="140">
        <f t="shared" si="30"/>
        <v>14983.685064935</v>
      </c>
      <c r="AR55" s="96">
        <f t="shared" si="31"/>
        <v>0.79926339506172905</v>
      </c>
      <c r="AS55" s="96">
        <f t="shared" si="32"/>
        <v>0.86803746499168799</v>
      </c>
      <c r="AV55" s="93">
        <f t="shared" si="33"/>
        <v>0</v>
      </c>
    </row>
    <row r="56" spans="1:48" ht="21.95" customHeight="1">
      <c r="A56" s="61">
        <v>106066</v>
      </c>
      <c r="B56" s="61" t="s">
        <v>99</v>
      </c>
      <c r="C56" s="61" t="s">
        <v>96</v>
      </c>
      <c r="D56" s="62">
        <v>3</v>
      </c>
      <c r="E56" s="62">
        <v>100</v>
      </c>
      <c r="F56" s="63">
        <v>300</v>
      </c>
      <c r="G56" s="64">
        <v>15400</v>
      </c>
      <c r="H56" s="93">
        <v>4614.7947999999997</v>
      </c>
      <c r="I56" s="147">
        <f>VLOOKUP(A56,[1]正式员工数!$A:$C,3,0)</f>
        <v>2</v>
      </c>
      <c r="J56" s="95">
        <f>VLOOKUP(A56,[3]查询时间段分门店销售汇总!$D:$L,9,0)</f>
        <v>25314.49</v>
      </c>
      <c r="K56" s="95">
        <f>VLOOKUP(A56,[3]查询时间段分门店销售汇总!$D:$M,10,0)</f>
        <v>8828.4599999999991</v>
      </c>
      <c r="L56" s="96">
        <v>0.29966199999999998</v>
      </c>
      <c r="M56" s="147">
        <f t="shared" si="17"/>
        <v>46200</v>
      </c>
      <c r="N56" s="147">
        <f t="shared" si="18"/>
        <v>13844.384400000001</v>
      </c>
      <c r="O56" s="96">
        <f t="shared" si="19"/>
        <v>0.54793268398268402</v>
      </c>
      <c r="P56" s="110">
        <f t="shared" si="20"/>
        <v>0.63769249284930296</v>
      </c>
      <c r="Q56" s="154"/>
      <c r="S56" s="140">
        <v>16800</v>
      </c>
      <c r="T56" s="140">
        <v>4749.3599999999997</v>
      </c>
      <c r="U56" s="155">
        <v>0.28270000000000001</v>
      </c>
      <c r="V56" s="140">
        <f t="shared" si="21"/>
        <v>50400</v>
      </c>
      <c r="W56" s="140">
        <f t="shared" si="22"/>
        <v>14248.08</v>
      </c>
      <c r="X56" s="155">
        <f t="shared" si="23"/>
        <v>0.50227162698412697</v>
      </c>
      <c r="Y56" s="155">
        <f t="shared" si="24"/>
        <v>0.61962453888523905</v>
      </c>
      <c r="Z56" s="161"/>
      <c r="AA56" s="161"/>
      <c r="AB56" s="161"/>
      <c r="AC56" s="95">
        <f>VLOOKUP(A56,[2]查询时间段分门店销售汇总!$D:$L,9,0)</f>
        <v>32091.45</v>
      </c>
      <c r="AD56" s="95">
        <f>VLOOKUP(A56,[2]查询时间段分门店销售汇总!$D:$M,10,0)</f>
        <v>11341.98</v>
      </c>
      <c r="AE56" s="93">
        <v>11200</v>
      </c>
      <c r="AF56" s="93">
        <v>4004.5740000000001</v>
      </c>
      <c r="AG56" s="155">
        <v>0.35755124999999999</v>
      </c>
      <c r="AH56" s="106">
        <f t="shared" si="25"/>
        <v>44800</v>
      </c>
      <c r="AI56" s="106">
        <f t="shared" si="26"/>
        <v>16018.296</v>
      </c>
      <c r="AJ56" s="155">
        <f t="shared" si="27"/>
        <v>0.71632700892857104</v>
      </c>
      <c r="AK56" s="155">
        <f t="shared" si="28"/>
        <v>0.70806407872597699</v>
      </c>
      <c r="AL56" s="161"/>
      <c r="AM56" s="95">
        <v>12600</v>
      </c>
      <c r="AN56" s="95">
        <v>4290.6149999999998</v>
      </c>
      <c r="AO56" s="155">
        <v>0.34052500000000002</v>
      </c>
      <c r="AP56" s="140">
        <f t="shared" si="29"/>
        <v>50400</v>
      </c>
      <c r="AQ56" s="140">
        <f t="shared" si="30"/>
        <v>17162.46</v>
      </c>
      <c r="AR56" s="96">
        <f t="shared" si="31"/>
        <v>0.63673511904761904</v>
      </c>
      <c r="AS56" s="96">
        <f t="shared" si="32"/>
        <v>0.66085980681091205</v>
      </c>
      <c r="AV56" s="93">
        <f t="shared" si="33"/>
        <v>0</v>
      </c>
    </row>
    <row r="57" spans="1:48" ht="21.95" customHeight="1">
      <c r="A57" s="61">
        <v>106485</v>
      </c>
      <c r="B57" s="61" t="s">
        <v>100</v>
      </c>
      <c r="C57" s="61" t="s">
        <v>96</v>
      </c>
      <c r="D57" s="62">
        <v>3</v>
      </c>
      <c r="E57" s="62">
        <v>100</v>
      </c>
      <c r="F57" s="63">
        <v>300</v>
      </c>
      <c r="G57" s="64">
        <v>12650</v>
      </c>
      <c r="H57" s="93">
        <v>2610.7323000000001</v>
      </c>
      <c r="I57" s="147">
        <f>VLOOKUP(A57,[1]正式员工数!$A:$C,3,0)</f>
        <v>2</v>
      </c>
      <c r="J57" s="95">
        <f>VLOOKUP(A57,[3]查询时间段分门店销售汇总!$D:$L,9,0)</f>
        <v>15922.54</v>
      </c>
      <c r="K57" s="95">
        <f>VLOOKUP(A57,[3]查询时间段分门店销售汇总!$D:$M,10,0)</f>
        <v>4624.83</v>
      </c>
      <c r="L57" s="96">
        <v>0.20638200000000001</v>
      </c>
      <c r="M57" s="147">
        <f t="shared" si="17"/>
        <v>37950</v>
      </c>
      <c r="N57" s="147">
        <f t="shared" si="18"/>
        <v>7832.1968999999999</v>
      </c>
      <c r="O57" s="96">
        <f t="shared" si="19"/>
        <v>0.41956627140975</v>
      </c>
      <c r="P57" s="110">
        <f t="shared" si="20"/>
        <v>0.59048949599313605</v>
      </c>
      <c r="Q57" s="154"/>
      <c r="S57" s="140">
        <v>13800</v>
      </c>
      <c r="T57" s="140">
        <v>2686.86</v>
      </c>
      <c r="U57" s="155">
        <v>0.19470000000000001</v>
      </c>
      <c r="V57" s="140">
        <f t="shared" si="21"/>
        <v>41400</v>
      </c>
      <c r="W57" s="140">
        <f t="shared" si="22"/>
        <v>8060.58</v>
      </c>
      <c r="X57" s="155">
        <f t="shared" si="23"/>
        <v>0.38460241545893697</v>
      </c>
      <c r="Y57" s="155">
        <f t="shared" si="24"/>
        <v>0.57375896027332995</v>
      </c>
      <c r="Z57" s="161"/>
      <c r="AA57" s="161"/>
      <c r="AB57" s="161"/>
      <c r="AC57" s="95">
        <f>VLOOKUP(A57,[2]查询时间段分门店销售汇总!$D:$L,9,0)</f>
        <v>27234.89</v>
      </c>
      <c r="AD57" s="95">
        <f>VLOOKUP(A57,[2]查询时间段分门店销售汇总!$D:$M,10,0)</f>
        <v>7390.47</v>
      </c>
      <c r="AE57" s="93">
        <v>9200</v>
      </c>
      <c r="AF57" s="93">
        <v>2265.5115000000001</v>
      </c>
      <c r="AG57" s="155">
        <v>0.24625125</v>
      </c>
      <c r="AH57" s="106">
        <f t="shared" si="25"/>
        <v>36800</v>
      </c>
      <c r="AI57" s="106">
        <f t="shared" si="26"/>
        <v>9062.0460000000003</v>
      </c>
      <c r="AJ57" s="155">
        <f t="shared" si="27"/>
        <v>0.74007853260869605</v>
      </c>
      <c r="AK57" s="155">
        <f t="shared" si="28"/>
        <v>0.81554099372261002</v>
      </c>
      <c r="AL57" s="161"/>
      <c r="AM57" s="95">
        <v>10350</v>
      </c>
      <c r="AN57" s="95">
        <v>2427.3337499999998</v>
      </c>
      <c r="AO57" s="155">
        <v>0.23452500000000001</v>
      </c>
      <c r="AP57" s="140">
        <f t="shared" si="29"/>
        <v>41400</v>
      </c>
      <c r="AQ57" s="140">
        <f t="shared" si="30"/>
        <v>9709.3349999999991</v>
      </c>
      <c r="AR57" s="96">
        <f t="shared" si="31"/>
        <v>0.65784758454106296</v>
      </c>
      <c r="AS57" s="96">
        <f t="shared" si="32"/>
        <v>0.76117159414110203</v>
      </c>
      <c r="AV57" s="93">
        <f t="shared" si="33"/>
        <v>0</v>
      </c>
    </row>
    <row r="58" spans="1:48" ht="21.95" customHeight="1">
      <c r="A58" s="117">
        <v>106865</v>
      </c>
      <c r="B58" s="117" t="s">
        <v>101</v>
      </c>
      <c r="C58" s="117" t="s">
        <v>96</v>
      </c>
      <c r="D58" s="27">
        <v>4</v>
      </c>
      <c r="E58" s="27">
        <v>100</v>
      </c>
      <c r="F58" s="63">
        <v>300</v>
      </c>
      <c r="G58" s="64">
        <v>11000</v>
      </c>
      <c r="H58" s="93">
        <v>2639.40757142858</v>
      </c>
      <c r="I58" s="147">
        <f>VLOOKUP(A58,[1]正式员工数!$A:$C,3,0)</f>
        <v>2</v>
      </c>
      <c r="J58" s="95">
        <f>VLOOKUP(A58,[3]查询时间段分门店销售汇总!$D:$L,9,0)</f>
        <v>20414.689999999999</v>
      </c>
      <c r="K58" s="95">
        <f>VLOOKUP(A58,[3]查询时间段分门店销售汇总!$D:$M,10,0)</f>
        <v>7128.28</v>
      </c>
      <c r="L58" s="96">
        <v>0.239946142857143</v>
      </c>
      <c r="M58" s="147">
        <f t="shared" si="17"/>
        <v>33000</v>
      </c>
      <c r="N58" s="147">
        <f t="shared" si="18"/>
        <v>7918.22271428574</v>
      </c>
      <c r="O58" s="96">
        <f t="shared" si="19"/>
        <v>0.61862696969696995</v>
      </c>
      <c r="P58" s="110">
        <f t="shared" si="20"/>
        <v>0.90023737108826696</v>
      </c>
      <c r="Q58" s="154"/>
      <c r="S58" s="140">
        <v>12000</v>
      </c>
      <c r="T58" s="140">
        <v>2716.37142857143</v>
      </c>
      <c r="U58" s="155">
        <v>0.22636428571428599</v>
      </c>
      <c r="V58" s="140">
        <f t="shared" si="21"/>
        <v>36000</v>
      </c>
      <c r="W58" s="140">
        <f t="shared" si="22"/>
        <v>8149.1142857142904</v>
      </c>
      <c r="X58" s="155">
        <f t="shared" si="23"/>
        <v>0.56707472222222199</v>
      </c>
      <c r="Y58" s="155">
        <f t="shared" si="24"/>
        <v>0.87473064557410196</v>
      </c>
      <c r="Z58" s="161"/>
      <c r="AA58" s="161"/>
      <c r="AB58" s="161"/>
      <c r="AC58" s="95">
        <f>VLOOKUP(A58,[2]查询时间段分门店销售汇总!$D:$L,9,0)</f>
        <v>20725.61</v>
      </c>
      <c r="AD58" s="95">
        <f>VLOOKUP(A58,[2]查询时间段分门店销售汇总!$D:$M,10,0)</f>
        <v>6081.94</v>
      </c>
      <c r="AE58" s="93">
        <v>8000</v>
      </c>
      <c r="AF58" s="93">
        <v>2290.395</v>
      </c>
      <c r="AG58" s="155">
        <v>0.28629937500000002</v>
      </c>
      <c r="AH58" s="106">
        <f t="shared" si="25"/>
        <v>32000</v>
      </c>
      <c r="AI58" s="106">
        <f t="shared" si="26"/>
        <v>9161.58</v>
      </c>
      <c r="AJ58" s="155">
        <f t="shared" si="27"/>
        <v>0.64767531249999999</v>
      </c>
      <c r="AK58" s="155">
        <f t="shared" si="28"/>
        <v>0.66385274155767904</v>
      </c>
      <c r="AL58" s="161"/>
      <c r="AM58" s="95">
        <v>9000</v>
      </c>
      <c r="AN58" s="95">
        <v>2453.9946428571502</v>
      </c>
      <c r="AO58" s="155">
        <v>0.27266607142857202</v>
      </c>
      <c r="AP58" s="140">
        <f t="shared" si="29"/>
        <v>36000</v>
      </c>
      <c r="AQ58" s="140">
        <f t="shared" si="30"/>
        <v>9815.9785714286008</v>
      </c>
      <c r="AR58" s="96">
        <f t="shared" si="31"/>
        <v>0.57571138888888895</v>
      </c>
      <c r="AS58" s="96">
        <f t="shared" si="32"/>
        <v>0.61959589212049804</v>
      </c>
      <c r="AV58" s="93">
        <f t="shared" si="33"/>
        <v>0</v>
      </c>
    </row>
    <row r="59" spans="1:48" ht="21.95" customHeight="1">
      <c r="A59" s="117">
        <v>102935</v>
      </c>
      <c r="B59" s="117" t="s">
        <v>102</v>
      </c>
      <c r="C59" s="117" t="s">
        <v>96</v>
      </c>
      <c r="D59" s="27">
        <v>4</v>
      </c>
      <c r="E59" s="27">
        <v>100</v>
      </c>
      <c r="F59" s="63">
        <v>300</v>
      </c>
      <c r="G59" s="64">
        <v>12100</v>
      </c>
      <c r="H59" s="93">
        <v>3812.34527142857</v>
      </c>
      <c r="I59" s="147">
        <f>VLOOKUP(A59,[1]正式员工数!$A:$C,3,0)</f>
        <v>2</v>
      </c>
      <c r="J59" s="95">
        <f>VLOOKUP(A59,[3]查询时间段分门店销售汇总!$D:$L,9,0)</f>
        <v>19366.009999999998</v>
      </c>
      <c r="K59" s="95">
        <f>VLOOKUP(A59,[3]查询时间段分门店销售汇总!$D:$M,10,0)</f>
        <v>5913.96</v>
      </c>
      <c r="L59" s="96">
        <v>0.31506985714285701</v>
      </c>
      <c r="M59" s="147">
        <f t="shared" si="17"/>
        <v>36300</v>
      </c>
      <c r="N59" s="147">
        <f t="shared" si="18"/>
        <v>11437.0358142857</v>
      </c>
      <c r="O59" s="96">
        <f t="shared" si="19"/>
        <v>0.53349889807162498</v>
      </c>
      <c r="P59" s="110">
        <f t="shared" si="20"/>
        <v>0.51708852678532602</v>
      </c>
      <c r="Q59" s="154"/>
      <c r="S59" s="140">
        <v>13200</v>
      </c>
      <c r="T59" s="140">
        <v>3923.5114285714199</v>
      </c>
      <c r="U59" s="155">
        <v>0.29723571428571399</v>
      </c>
      <c r="V59" s="140">
        <f t="shared" si="21"/>
        <v>39600</v>
      </c>
      <c r="W59" s="140">
        <f t="shared" si="22"/>
        <v>11770.5342857143</v>
      </c>
      <c r="X59" s="155">
        <f t="shared" si="23"/>
        <v>0.48904065656565698</v>
      </c>
      <c r="Y59" s="155">
        <f t="shared" si="24"/>
        <v>0.50243768519307397</v>
      </c>
      <c r="Z59" s="161"/>
      <c r="AA59" s="161"/>
      <c r="AB59" s="161"/>
      <c r="AC59" s="95">
        <f>VLOOKUP(A59,[2]查询时间段分门店销售汇总!$D:$L,9,0)</f>
        <v>21262.11</v>
      </c>
      <c r="AD59" s="95">
        <f>VLOOKUP(A59,[2]查询时间段分门店销售汇总!$D:$M,10,0)</f>
        <v>6271.15</v>
      </c>
      <c r="AE59" s="93">
        <v>8800</v>
      </c>
      <c r="AF59" s="93">
        <v>3308.2334999999998</v>
      </c>
      <c r="AG59" s="155">
        <v>0.375935625</v>
      </c>
      <c r="AH59" s="106">
        <f t="shared" si="25"/>
        <v>35200</v>
      </c>
      <c r="AI59" s="106">
        <f t="shared" si="26"/>
        <v>13232.933999999999</v>
      </c>
      <c r="AJ59" s="155">
        <f t="shared" si="27"/>
        <v>0.60403721590909099</v>
      </c>
      <c r="AK59" s="155">
        <f t="shared" si="28"/>
        <v>0.47390472891348201</v>
      </c>
      <c r="AL59" s="161"/>
      <c r="AM59" s="95">
        <v>9900</v>
      </c>
      <c r="AN59" s="95">
        <v>3544.53589285714</v>
      </c>
      <c r="AO59" s="155">
        <v>0.35803392857142802</v>
      </c>
      <c r="AP59" s="140">
        <f t="shared" si="29"/>
        <v>39600</v>
      </c>
      <c r="AQ59" s="140">
        <f t="shared" si="30"/>
        <v>14178.1435714286</v>
      </c>
      <c r="AR59" s="96">
        <f t="shared" si="31"/>
        <v>0.53692196969697004</v>
      </c>
      <c r="AS59" s="96">
        <f t="shared" si="32"/>
        <v>0.44231108031924998</v>
      </c>
      <c r="AV59" s="93">
        <f t="shared" si="33"/>
        <v>0</v>
      </c>
    </row>
    <row r="60" spans="1:48" ht="21.95" customHeight="1">
      <c r="A60" s="117">
        <v>116919</v>
      </c>
      <c r="B60" s="117" t="s">
        <v>103</v>
      </c>
      <c r="C60" s="117" t="s">
        <v>96</v>
      </c>
      <c r="D60" s="27">
        <v>4</v>
      </c>
      <c r="E60" s="27">
        <v>100</v>
      </c>
      <c r="F60" s="63">
        <v>300</v>
      </c>
      <c r="G60" s="64">
        <v>12650</v>
      </c>
      <c r="H60" s="93">
        <v>3476.7621428571401</v>
      </c>
      <c r="I60" s="147">
        <f>VLOOKUP(A60,[1]正式员工数!$A:$C,3,0)</f>
        <v>2</v>
      </c>
      <c r="J60" s="95">
        <f>VLOOKUP(A60,[3]查询时间段分门店销售汇总!$D:$L,9,0)</f>
        <v>29859.01</v>
      </c>
      <c r="K60" s="95">
        <f>VLOOKUP(A60,[3]查询时间段分门店销售汇总!$D:$M,10,0)</f>
        <v>9170.4500000000007</v>
      </c>
      <c r="L60" s="96">
        <v>0.274842857142857</v>
      </c>
      <c r="M60" s="147">
        <f t="shared" si="17"/>
        <v>37950</v>
      </c>
      <c r="N60" s="147">
        <f t="shared" si="18"/>
        <v>10430.2864285714</v>
      </c>
      <c r="O60" s="96">
        <f t="shared" si="19"/>
        <v>0.78679868247694296</v>
      </c>
      <c r="P60" s="110">
        <f t="shared" si="20"/>
        <v>0.87921363068991398</v>
      </c>
      <c r="Q60" s="154"/>
      <c r="S60" s="140">
        <v>13800</v>
      </c>
      <c r="T60" s="140">
        <v>3578.1428571428501</v>
      </c>
      <c r="U60" s="155">
        <v>0.25928571428571401</v>
      </c>
      <c r="V60" s="140">
        <f t="shared" si="21"/>
        <v>41400</v>
      </c>
      <c r="W60" s="140">
        <f t="shared" si="22"/>
        <v>10734.4285714286</v>
      </c>
      <c r="X60" s="155">
        <f t="shared" si="23"/>
        <v>0.72123212560386496</v>
      </c>
      <c r="Y60" s="155">
        <f t="shared" si="24"/>
        <v>0.85430257782036201</v>
      </c>
      <c r="Z60" s="161"/>
      <c r="AA60" s="161"/>
      <c r="AB60" s="161"/>
      <c r="AC60" s="95">
        <f>VLOOKUP(A60,[2]查询时间段分门店销售汇总!$D:$L,9,0)</f>
        <v>27928.47</v>
      </c>
      <c r="AD60" s="95">
        <f>VLOOKUP(A60,[2]查询时间段分门店销售汇总!$D:$M,10,0)</f>
        <v>7708.32</v>
      </c>
      <c r="AE60" s="93">
        <v>9200</v>
      </c>
      <c r="AF60" s="93">
        <v>3017.0250000000001</v>
      </c>
      <c r="AG60" s="155">
        <v>0.32793749999999999</v>
      </c>
      <c r="AH60" s="106">
        <f t="shared" si="25"/>
        <v>36800</v>
      </c>
      <c r="AI60" s="106">
        <f t="shared" si="26"/>
        <v>12068.1</v>
      </c>
      <c r="AJ60" s="155">
        <f t="shared" si="27"/>
        <v>0.758925815217391</v>
      </c>
      <c r="AK60" s="155">
        <f t="shared" si="28"/>
        <v>0.63873517786561296</v>
      </c>
      <c r="AL60" s="161"/>
      <c r="AM60" s="95">
        <v>10350</v>
      </c>
      <c r="AN60" s="95">
        <v>3232.5267857142799</v>
      </c>
      <c r="AO60" s="155">
        <v>0.31232142857142797</v>
      </c>
      <c r="AP60" s="140">
        <f t="shared" si="29"/>
        <v>41400</v>
      </c>
      <c r="AQ60" s="140">
        <f t="shared" si="30"/>
        <v>12930.107142857099</v>
      </c>
      <c r="AR60" s="96">
        <f t="shared" si="31"/>
        <v>0.67460072463768095</v>
      </c>
      <c r="AS60" s="96">
        <f t="shared" si="32"/>
        <v>0.59615283267457297</v>
      </c>
      <c r="AV60" s="93">
        <f t="shared" si="33"/>
        <v>0</v>
      </c>
    </row>
    <row r="61" spans="1:48" ht="21.95" customHeight="1">
      <c r="A61" s="61">
        <v>587</v>
      </c>
      <c r="B61" s="61" t="s">
        <v>104</v>
      </c>
      <c r="C61" s="61" t="s">
        <v>105</v>
      </c>
      <c r="D61" s="62">
        <v>1</v>
      </c>
      <c r="E61" s="62">
        <v>150</v>
      </c>
      <c r="F61" s="63">
        <v>450</v>
      </c>
      <c r="G61" s="64">
        <v>12100</v>
      </c>
      <c r="H61" s="93">
        <v>2919.4724428571499</v>
      </c>
      <c r="I61" s="147">
        <f>VLOOKUP(A61,[1]正式员工数!$A:$C,3,0)</f>
        <v>2</v>
      </c>
      <c r="J61" s="95">
        <f>VLOOKUP(A61,[3]查询时间段分门店销售汇总!$D:$L,9,0)</f>
        <v>38510.43</v>
      </c>
      <c r="K61" s="95">
        <f>VLOOKUP(A61,[3]查询时间段分门店销售汇总!$D:$M,10,0)</f>
        <v>9879.92</v>
      </c>
      <c r="L61" s="96">
        <v>0.24127871428571501</v>
      </c>
      <c r="M61" s="147">
        <f t="shared" si="17"/>
        <v>36300</v>
      </c>
      <c r="N61" s="147">
        <f t="shared" si="18"/>
        <v>8758.4173285714496</v>
      </c>
      <c r="O61" s="108">
        <f t="shared" si="19"/>
        <v>1.06089338842975</v>
      </c>
      <c r="P61" s="148">
        <f t="shared" si="20"/>
        <v>1.1280485536776199</v>
      </c>
      <c r="Q61" s="154" t="s">
        <v>49</v>
      </c>
      <c r="R61" s="111">
        <f>(K61-N61)*0.05</f>
        <v>56.0751335714275</v>
      </c>
      <c r="S61" s="140">
        <v>13200</v>
      </c>
      <c r="T61" s="140">
        <v>3004.6028571428601</v>
      </c>
      <c r="U61" s="155">
        <v>0.227621428571429</v>
      </c>
      <c r="V61" s="140">
        <f t="shared" si="21"/>
        <v>39600</v>
      </c>
      <c r="W61" s="140">
        <f t="shared" si="22"/>
        <v>9013.8085714285808</v>
      </c>
      <c r="X61" s="155">
        <f t="shared" si="23"/>
        <v>0.97248560606060597</v>
      </c>
      <c r="Y61" s="159">
        <f t="shared" si="24"/>
        <v>1.09608717799009</v>
      </c>
      <c r="Z61" s="161"/>
      <c r="AA61" s="161"/>
      <c r="AB61" s="95"/>
      <c r="AC61" s="95">
        <f>VLOOKUP(A61,[2]查询时间段分门店销售汇总!$D:$L,9,0)</f>
        <v>34040.230000000003</v>
      </c>
      <c r="AD61" s="95">
        <f>VLOOKUP(A61,[2]查询时间段分门店销售汇总!$D:$M,10,0)</f>
        <v>9280.06</v>
      </c>
      <c r="AE61" s="93">
        <v>8800</v>
      </c>
      <c r="AF61" s="93">
        <v>2533.42650000001</v>
      </c>
      <c r="AG61" s="155">
        <v>0.287889375000001</v>
      </c>
      <c r="AH61" s="106">
        <f t="shared" si="25"/>
        <v>35200</v>
      </c>
      <c r="AI61" s="106">
        <f t="shared" si="26"/>
        <v>10133.706</v>
      </c>
      <c r="AJ61" s="155">
        <f t="shared" si="27"/>
        <v>0.96705198863636399</v>
      </c>
      <c r="AK61" s="155">
        <f t="shared" si="28"/>
        <v>0.915761716394768</v>
      </c>
      <c r="AL61" s="161"/>
      <c r="AM61" s="95">
        <v>9900</v>
      </c>
      <c r="AN61" s="95">
        <v>2714.3855357142902</v>
      </c>
      <c r="AO61" s="155">
        <v>0.27418035714285799</v>
      </c>
      <c r="AP61" s="140">
        <f t="shared" si="29"/>
        <v>39600</v>
      </c>
      <c r="AQ61" s="140">
        <f t="shared" si="30"/>
        <v>10857.542142857201</v>
      </c>
      <c r="AR61" s="96">
        <f t="shared" si="31"/>
        <v>0.85960176767676799</v>
      </c>
      <c r="AS61" s="96">
        <f t="shared" si="32"/>
        <v>0.85471093530178599</v>
      </c>
      <c r="AV61" s="93">
        <f t="shared" si="33"/>
        <v>56.0751335714275</v>
      </c>
    </row>
    <row r="62" spans="1:48" ht="21.95" customHeight="1">
      <c r="A62" s="61">
        <v>704</v>
      </c>
      <c r="B62" s="61" t="s">
        <v>106</v>
      </c>
      <c r="C62" s="61" t="s">
        <v>105</v>
      </c>
      <c r="D62" s="62">
        <v>1</v>
      </c>
      <c r="E62" s="62">
        <v>150</v>
      </c>
      <c r="F62" s="63">
        <v>450</v>
      </c>
      <c r="G62" s="64">
        <v>9500</v>
      </c>
      <c r="H62" s="93">
        <v>2364.9395</v>
      </c>
      <c r="I62" s="147">
        <f>VLOOKUP(A62,[1]正式员工数!$A:$C,3,0)</f>
        <v>2</v>
      </c>
      <c r="J62" s="95">
        <f>VLOOKUP(A62,[3]查询时间段分门店销售汇总!$D:$L,9,0)</f>
        <v>29670.17</v>
      </c>
      <c r="K62" s="95">
        <f>VLOOKUP(A62,[3]查询时间段分门店销售汇总!$D:$M,10,0)</f>
        <v>8719.43</v>
      </c>
      <c r="L62" s="96">
        <v>0.248941</v>
      </c>
      <c r="M62" s="147">
        <f t="shared" si="17"/>
        <v>28500</v>
      </c>
      <c r="N62" s="147">
        <f t="shared" si="18"/>
        <v>7094.8185000000003</v>
      </c>
      <c r="O62" s="108">
        <f t="shared" si="19"/>
        <v>1.04105859649123</v>
      </c>
      <c r="P62" s="148">
        <f t="shared" si="20"/>
        <v>1.2289856322610599</v>
      </c>
      <c r="Q62" s="154" t="s">
        <v>49</v>
      </c>
      <c r="R62" s="111">
        <f>(K62-N62)*0.05</f>
        <v>81.230575000000002</v>
      </c>
      <c r="S62" s="140">
        <v>10363.6363636364</v>
      </c>
      <c r="T62" s="140">
        <v>2433.9000000000101</v>
      </c>
      <c r="U62" s="155">
        <v>0.23485</v>
      </c>
      <c r="V62" s="140">
        <f t="shared" si="21"/>
        <v>31090.909090909201</v>
      </c>
      <c r="W62" s="140">
        <f t="shared" si="22"/>
        <v>7301.7000000000298</v>
      </c>
      <c r="X62" s="155">
        <f t="shared" si="23"/>
        <v>0.95430371345028897</v>
      </c>
      <c r="Y62" s="159">
        <f t="shared" si="24"/>
        <v>1.1941643726803299</v>
      </c>
      <c r="Z62" s="161"/>
      <c r="AA62" s="161"/>
      <c r="AB62" s="95"/>
      <c r="AC62" s="95">
        <f>VLOOKUP(A62,[2]查询时间段分门店销售汇总!$D:$L,9,0)</f>
        <v>20935.349999999999</v>
      </c>
      <c r="AD62" s="95">
        <f>VLOOKUP(A62,[2]查询时间段分门店销售汇总!$D:$M,10,0)</f>
        <v>6892.06</v>
      </c>
      <c r="AE62" s="93">
        <v>6909.0909090909099</v>
      </c>
      <c r="AF62" s="93">
        <v>2052.22022727273</v>
      </c>
      <c r="AG62" s="155">
        <v>0.297031875</v>
      </c>
      <c r="AH62" s="106">
        <f t="shared" si="25"/>
        <v>27636.3636363636</v>
      </c>
      <c r="AI62" s="106">
        <f t="shared" si="26"/>
        <v>8208.8809090909199</v>
      </c>
      <c r="AJ62" s="155">
        <f t="shared" si="27"/>
        <v>0.75752911184210503</v>
      </c>
      <c r="AK62" s="155">
        <f t="shared" si="28"/>
        <v>0.83958581886203199</v>
      </c>
      <c r="AL62" s="161"/>
      <c r="AM62" s="95">
        <v>7772.7272727272702</v>
      </c>
      <c r="AN62" s="95">
        <v>2198.80738636364</v>
      </c>
      <c r="AO62" s="155">
        <v>0.28288750000000001</v>
      </c>
      <c r="AP62" s="140">
        <f t="shared" si="29"/>
        <v>31090.909090909099</v>
      </c>
      <c r="AQ62" s="140">
        <f t="shared" si="30"/>
        <v>8795.2295454545601</v>
      </c>
      <c r="AR62" s="96">
        <f t="shared" si="31"/>
        <v>0.67335921052631598</v>
      </c>
      <c r="AS62" s="96">
        <f t="shared" si="32"/>
        <v>0.78361343093789604</v>
      </c>
      <c r="AV62" s="93">
        <f t="shared" si="33"/>
        <v>81.230575000000002</v>
      </c>
    </row>
    <row r="63" spans="1:48" ht="21.95" customHeight="1">
      <c r="A63" s="117">
        <v>738</v>
      </c>
      <c r="B63" s="117" t="s">
        <v>107</v>
      </c>
      <c r="C63" s="117" t="s">
        <v>105</v>
      </c>
      <c r="D63" s="27">
        <v>2</v>
      </c>
      <c r="E63" s="27">
        <v>100</v>
      </c>
      <c r="F63" s="63">
        <v>300</v>
      </c>
      <c r="G63" s="64">
        <v>11000</v>
      </c>
      <c r="H63" s="93">
        <v>2811.6424285714302</v>
      </c>
      <c r="I63" s="147">
        <f>VLOOKUP(A63,[1]正式员工数!$A:$C,3,0)</f>
        <v>2</v>
      </c>
      <c r="J63" s="95">
        <f>VLOOKUP(A63,[3]查询时间段分门店销售汇总!$D:$L,9,0)</f>
        <v>26232.19</v>
      </c>
      <c r="K63" s="95">
        <f>VLOOKUP(A63,[3]查询时间段分门店销售汇总!$D:$M,10,0)</f>
        <v>6703.15</v>
      </c>
      <c r="L63" s="96">
        <v>0.25560385714285699</v>
      </c>
      <c r="M63" s="147">
        <f t="shared" si="17"/>
        <v>33000</v>
      </c>
      <c r="N63" s="147">
        <f t="shared" si="18"/>
        <v>8434.9272857142896</v>
      </c>
      <c r="O63" s="96">
        <f t="shared" si="19"/>
        <v>0.79491484848484795</v>
      </c>
      <c r="P63" s="110">
        <f t="shared" si="20"/>
        <v>0.79468971965563995</v>
      </c>
      <c r="Q63" s="154"/>
      <c r="S63" s="140">
        <v>12000</v>
      </c>
      <c r="T63" s="140">
        <v>2893.62857142857</v>
      </c>
      <c r="U63" s="155">
        <v>0.24113571428571401</v>
      </c>
      <c r="V63" s="140">
        <f t="shared" si="21"/>
        <v>36000</v>
      </c>
      <c r="W63" s="140">
        <f t="shared" si="22"/>
        <v>8680.8857142857105</v>
      </c>
      <c r="X63" s="155">
        <f t="shared" si="23"/>
        <v>0.72867194444444405</v>
      </c>
      <c r="Y63" s="155">
        <f t="shared" si="24"/>
        <v>0.77217351093206499</v>
      </c>
      <c r="Z63" s="161"/>
      <c r="AA63" s="161"/>
      <c r="AB63" s="161"/>
      <c r="AC63" s="95">
        <f>VLOOKUP(A63,[2]查询时间段分门店销售汇总!$D:$L,9,0)</f>
        <v>19732.23</v>
      </c>
      <c r="AD63" s="95">
        <f>VLOOKUP(A63,[2]查询时间段分门店销售汇总!$D:$M,10,0)</f>
        <v>7030.23</v>
      </c>
      <c r="AE63" s="93">
        <v>8000</v>
      </c>
      <c r="AF63" s="93">
        <v>2439.855</v>
      </c>
      <c r="AG63" s="155">
        <v>0.30498187500000001</v>
      </c>
      <c r="AH63" s="106">
        <f t="shared" si="25"/>
        <v>32000</v>
      </c>
      <c r="AI63" s="106">
        <f t="shared" si="26"/>
        <v>9759.42</v>
      </c>
      <c r="AJ63" s="155">
        <f t="shared" si="27"/>
        <v>0.61663218750000004</v>
      </c>
      <c r="AK63" s="155">
        <f t="shared" si="28"/>
        <v>0.72035325869775002</v>
      </c>
      <c r="AL63" s="161"/>
      <c r="AM63" s="95">
        <v>9000</v>
      </c>
      <c r="AN63" s="95">
        <v>2614.1303571428498</v>
      </c>
      <c r="AO63" s="155">
        <v>0.29045892857142802</v>
      </c>
      <c r="AP63" s="140">
        <f t="shared" si="29"/>
        <v>36000</v>
      </c>
      <c r="AQ63" s="140">
        <f t="shared" si="30"/>
        <v>10456.521428571399</v>
      </c>
      <c r="AR63" s="96">
        <f t="shared" si="31"/>
        <v>0.54811750000000004</v>
      </c>
      <c r="AS63" s="96">
        <f t="shared" si="32"/>
        <v>0.67232970811790205</v>
      </c>
      <c r="AV63" s="93">
        <f t="shared" si="33"/>
        <v>0</v>
      </c>
    </row>
    <row r="64" spans="1:48" ht="21.95" customHeight="1">
      <c r="A64" s="117">
        <v>710</v>
      </c>
      <c r="B64" s="117" t="s">
        <v>108</v>
      </c>
      <c r="C64" s="117" t="s">
        <v>105</v>
      </c>
      <c r="D64" s="27">
        <v>2</v>
      </c>
      <c r="E64" s="27">
        <v>100</v>
      </c>
      <c r="F64" s="63">
        <v>300</v>
      </c>
      <c r="G64" s="64">
        <v>9890</v>
      </c>
      <c r="H64" s="93">
        <v>2921.64869857143</v>
      </c>
      <c r="I64" s="147">
        <f>VLOOKUP(A64,[1]正式员工数!$A:$C,3,0)</f>
        <v>3</v>
      </c>
      <c r="J64" s="95">
        <f>VLOOKUP(A64,[3]查询时间段分门店销售汇总!$D:$L,9,0)</f>
        <v>13336.43</v>
      </c>
      <c r="K64" s="95">
        <f>VLOOKUP(A64,[3]查询时间段分门店销售汇总!$D:$M,10,0)</f>
        <v>3890.52</v>
      </c>
      <c r="L64" s="96">
        <v>0.29541442857142802</v>
      </c>
      <c r="M64" s="147">
        <f t="shared" si="17"/>
        <v>29670</v>
      </c>
      <c r="N64" s="147">
        <f t="shared" si="18"/>
        <v>8764.9460957142892</v>
      </c>
      <c r="O64" s="96">
        <f t="shared" si="19"/>
        <v>0.44949207954162501</v>
      </c>
      <c r="P64" s="110">
        <f t="shared" si="20"/>
        <v>0.443872667043818</v>
      </c>
      <c r="Q64" s="154"/>
      <c r="S64" s="140">
        <v>10789.090909090901</v>
      </c>
      <c r="T64" s="140">
        <v>3006.84257142857</v>
      </c>
      <c r="U64" s="155">
        <v>0.27869285714285702</v>
      </c>
      <c r="V64" s="140">
        <f t="shared" si="21"/>
        <v>32367.272727272699</v>
      </c>
      <c r="W64" s="140">
        <f t="shared" si="22"/>
        <v>9020.5277142857103</v>
      </c>
      <c r="X64" s="155">
        <f t="shared" si="23"/>
        <v>0.41203440624649001</v>
      </c>
      <c r="Y64" s="155">
        <f t="shared" si="24"/>
        <v>0.43129627481090999</v>
      </c>
      <c r="Z64" s="161"/>
      <c r="AA64" s="161"/>
      <c r="AB64" s="161"/>
      <c r="AC64" s="95">
        <f>VLOOKUP(A64,[2]查询时间段分门店销售汇总!$D:$L,9,0)</f>
        <v>14855.69</v>
      </c>
      <c r="AD64" s="95">
        <f>VLOOKUP(A64,[2]查询时间段分门店销售汇总!$D:$M,10,0)</f>
        <v>5529.8</v>
      </c>
      <c r="AE64" s="93">
        <v>7192.7272727272702</v>
      </c>
      <c r="AF64" s="93">
        <v>2535.3149863636299</v>
      </c>
      <c r="AG64" s="155">
        <v>0.35248312500000001</v>
      </c>
      <c r="AH64" s="106">
        <f t="shared" si="25"/>
        <v>28770.909090909099</v>
      </c>
      <c r="AI64" s="106">
        <f t="shared" si="26"/>
        <v>10141.2599454545</v>
      </c>
      <c r="AJ64" s="155">
        <f t="shared" si="27"/>
        <v>0.51634412917088002</v>
      </c>
      <c r="AK64" s="155">
        <f t="shared" si="28"/>
        <v>0.54527741422095699</v>
      </c>
      <c r="AL64" s="161"/>
      <c r="AM64" s="95">
        <v>8091.8181818181802</v>
      </c>
      <c r="AN64" s="95">
        <v>2716.4089139610401</v>
      </c>
      <c r="AO64" s="155">
        <v>0.335698214285714</v>
      </c>
      <c r="AP64" s="140">
        <f t="shared" si="29"/>
        <v>32367.272727272699</v>
      </c>
      <c r="AQ64" s="140">
        <f t="shared" si="30"/>
        <v>10865.6356558442</v>
      </c>
      <c r="AR64" s="96">
        <f t="shared" si="31"/>
        <v>0.45897255926300401</v>
      </c>
      <c r="AS64" s="96">
        <f t="shared" si="32"/>
        <v>0.508925586606225</v>
      </c>
      <c r="AV64" s="93">
        <f t="shared" si="33"/>
        <v>0</v>
      </c>
    </row>
    <row r="65" spans="1:48" ht="21.95" customHeight="1">
      <c r="A65" s="61">
        <v>706</v>
      </c>
      <c r="B65" s="61" t="s">
        <v>109</v>
      </c>
      <c r="C65" s="61" t="s">
        <v>105</v>
      </c>
      <c r="D65" s="62">
        <v>3</v>
      </c>
      <c r="E65" s="62">
        <v>100</v>
      </c>
      <c r="F65" s="63">
        <v>300</v>
      </c>
      <c r="G65" s="64">
        <v>9522</v>
      </c>
      <c r="H65" s="93">
        <v>2608.3301734285801</v>
      </c>
      <c r="I65" s="147">
        <f>VLOOKUP(A65,[1]正式员工数!$A:$C,3,0)</f>
        <v>3</v>
      </c>
      <c r="J65" s="95">
        <f>VLOOKUP(A65,[3]查询时间段分门店销售汇总!$D:$L,9,0)</f>
        <v>29055.95</v>
      </c>
      <c r="K65" s="95">
        <f>VLOOKUP(A65,[3]查询时间段分门店销售汇总!$D:$M,10,0)</f>
        <v>8312.3700000000008</v>
      </c>
      <c r="L65" s="96">
        <v>0.27392671428571502</v>
      </c>
      <c r="M65" s="147">
        <f t="shared" si="17"/>
        <v>28566</v>
      </c>
      <c r="N65" s="147">
        <f t="shared" si="18"/>
        <v>7824.9905202857399</v>
      </c>
      <c r="O65" s="108">
        <f t="shared" si="19"/>
        <v>1.01715150878667</v>
      </c>
      <c r="P65" s="148">
        <f t="shared" si="20"/>
        <v>1.06228499299146</v>
      </c>
      <c r="Q65" s="154" t="s">
        <v>49</v>
      </c>
      <c r="R65" s="111">
        <f>(K65-N65)*0.05</f>
        <v>24.368973985713001</v>
      </c>
      <c r="S65" s="140">
        <v>10387.6363636364</v>
      </c>
      <c r="T65" s="140">
        <v>2684.38782857144</v>
      </c>
      <c r="U65" s="155">
        <v>0.25842142857142902</v>
      </c>
      <c r="V65" s="140">
        <f t="shared" si="21"/>
        <v>31162.909090909201</v>
      </c>
      <c r="W65" s="140">
        <f t="shared" si="22"/>
        <v>8053.1634857143199</v>
      </c>
      <c r="X65" s="155">
        <f t="shared" si="23"/>
        <v>0.93238888305444401</v>
      </c>
      <c r="Y65" s="159">
        <f t="shared" si="24"/>
        <v>1.03218691819004</v>
      </c>
      <c r="Z65" s="161"/>
      <c r="AA65" s="161"/>
      <c r="AB65" s="95"/>
      <c r="AC65" s="95">
        <f>VLOOKUP(A65,[2]查询时间段分门店销售汇总!$D:$L,9,0)</f>
        <v>21343.84</v>
      </c>
      <c r="AD65" s="95">
        <f>VLOOKUP(A65,[2]查询时间段分门店销售汇总!$D:$M,10,0)</f>
        <v>6718.66</v>
      </c>
      <c r="AE65" s="93">
        <v>6925.0909090909099</v>
      </c>
      <c r="AF65" s="93">
        <v>2263.4270099999999</v>
      </c>
      <c r="AG65" s="155">
        <v>0.32684437500000102</v>
      </c>
      <c r="AH65" s="106">
        <f t="shared" si="25"/>
        <v>27700.3636363636</v>
      </c>
      <c r="AI65" s="106">
        <f t="shared" si="26"/>
        <v>9053.7080399999995</v>
      </c>
      <c r="AJ65" s="155">
        <f t="shared" si="27"/>
        <v>0.770525624868725</v>
      </c>
      <c r="AK65" s="155">
        <f t="shared" si="28"/>
        <v>0.74208931526358302</v>
      </c>
      <c r="AL65" s="161"/>
      <c r="AM65" s="95">
        <v>7790.7272727272702</v>
      </c>
      <c r="AN65" s="95">
        <v>2425.1003678571501</v>
      </c>
      <c r="AO65" s="155">
        <v>0.31128035714285801</v>
      </c>
      <c r="AP65" s="140">
        <f t="shared" si="29"/>
        <v>31162.909090909099</v>
      </c>
      <c r="AQ65" s="140">
        <f t="shared" si="30"/>
        <v>9700.4014714286004</v>
      </c>
      <c r="AR65" s="96">
        <f t="shared" si="31"/>
        <v>0.68491166654997804</v>
      </c>
      <c r="AS65" s="96">
        <f t="shared" si="32"/>
        <v>0.69261669424600902</v>
      </c>
      <c r="AV65" s="93">
        <f t="shared" si="33"/>
        <v>24.368973985713001</v>
      </c>
    </row>
    <row r="66" spans="1:48" ht="21.95" customHeight="1">
      <c r="A66" s="61">
        <v>351</v>
      </c>
      <c r="B66" s="61" t="s">
        <v>110</v>
      </c>
      <c r="C66" s="61" t="s">
        <v>105</v>
      </c>
      <c r="D66" s="62">
        <v>3</v>
      </c>
      <c r="E66" s="62">
        <v>100</v>
      </c>
      <c r="F66" s="63">
        <v>300</v>
      </c>
      <c r="G66" s="64">
        <v>9900</v>
      </c>
      <c r="H66" s="93">
        <v>2507.3913857142802</v>
      </c>
      <c r="I66" s="147">
        <f>VLOOKUP(A66,[1]正式员工数!$A:$C,3,0)</f>
        <v>3</v>
      </c>
      <c r="J66" s="95">
        <f>VLOOKUP(A66,[3]查询时间段分门店销售汇总!$D:$L,9,0)</f>
        <v>24237.34</v>
      </c>
      <c r="K66" s="95">
        <f>VLOOKUP(A66,[3]查询时间段分门店销售汇总!$D:$M,10,0)</f>
        <v>5979.46</v>
      </c>
      <c r="L66" s="96">
        <v>0.25327185714285699</v>
      </c>
      <c r="M66" s="147">
        <f t="shared" si="17"/>
        <v>29700</v>
      </c>
      <c r="N66" s="147">
        <f t="shared" si="18"/>
        <v>7522.1741571428402</v>
      </c>
      <c r="O66" s="96">
        <f t="shared" si="19"/>
        <v>0.81607205387205395</v>
      </c>
      <c r="P66" s="110">
        <f t="shared" si="20"/>
        <v>0.79491113540917901</v>
      </c>
      <c r="Q66" s="154"/>
      <c r="S66" s="140">
        <v>10800</v>
      </c>
      <c r="T66" s="140">
        <v>2580.5057142857099</v>
      </c>
      <c r="U66" s="155">
        <v>0.238935714285714</v>
      </c>
      <c r="V66" s="140">
        <f t="shared" si="21"/>
        <v>32400</v>
      </c>
      <c r="W66" s="140">
        <f t="shared" si="22"/>
        <v>7741.5171428571302</v>
      </c>
      <c r="X66" s="155">
        <f t="shared" si="23"/>
        <v>0.74806604938271604</v>
      </c>
      <c r="Y66" s="155">
        <f t="shared" si="24"/>
        <v>0.77238865323925199</v>
      </c>
      <c r="Z66" s="161"/>
      <c r="AA66" s="161"/>
      <c r="AB66" s="161"/>
      <c r="AC66" s="95">
        <f>VLOOKUP(A66,[2]查询时间段分门店销售汇总!$D:$L,9,0)</f>
        <v>14467.06</v>
      </c>
      <c r="AD66" s="95">
        <f>VLOOKUP(A66,[2]查询时间段分门店销售汇总!$D:$M,10,0)</f>
        <v>4326.08</v>
      </c>
      <c r="AE66" s="93">
        <v>7200</v>
      </c>
      <c r="AF66" s="93">
        <v>2175.8355000000001</v>
      </c>
      <c r="AG66" s="155">
        <v>0.30219937499999999</v>
      </c>
      <c r="AH66" s="106">
        <f t="shared" si="25"/>
        <v>28800</v>
      </c>
      <c r="AI66" s="106">
        <f t="shared" si="26"/>
        <v>8703.3420000000006</v>
      </c>
      <c r="AJ66" s="155">
        <f t="shared" si="27"/>
        <v>0.50232847222222199</v>
      </c>
      <c r="AK66" s="155">
        <f t="shared" si="28"/>
        <v>0.49705963525275698</v>
      </c>
      <c r="AL66" s="161"/>
      <c r="AM66" s="95">
        <v>8100</v>
      </c>
      <c r="AN66" s="95">
        <v>2331.2523214285702</v>
      </c>
      <c r="AO66" s="155">
        <v>0.28780892857142798</v>
      </c>
      <c r="AP66" s="140">
        <f t="shared" si="29"/>
        <v>32400</v>
      </c>
      <c r="AQ66" s="140">
        <f t="shared" si="30"/>
        <v>9325.0092857142808</v>
      </c>
      <c r="AR66" s="96">
        <f t="shared" si="31"/>
        <v>0.44651419753086402</v>
      </c>
      <c r="AS66" s="96">
        <f t="shared" si="32"/>
        <v>0.46392232623590701</v>
      </c>
      <c r="AV66" s="93">
        <f t="shared" si="33"/>
        <v>0</v>
      </c>
    </row>
    <row r="67" spans="1:48" ht="21.95" customHeight="1">
      <c r="A67" s="117">
        <v>713</v>
      </c>
      <c r="B67" s="117" t="s">
        <v>111</v>
      </c>
      <c r="C67" s="117" t="s">
        <v>105</v>
      </c>
      <c r="D67" s="27">
        <v>4</v>
      </c>
      <c r="E67" s="27">
        <v>100</v>
      </c>
      <c r="F67" s="63">
        <v>300</v>
      </c>
      <c r="G67" s="64">
        <v>9200</v>
      </c>
      <c r="H67" s="93">
        <v>2329.3348571428601</v>
      </c>
      <c r="I67" s="147">
        <f>VLOOKUP(A67,[1]正式员工数!$A:$C,3,0)</f>
        <v>2</v>
      </c>
      <c r="J67" s="95">
        <f>VLOOKUP(A67,[3]查询时间段分门店销售汇总!$D:$L,9,0)</f>
        <v>28110.29</v>
      </c>
      <c r="K67" s="95">
        <f>VLOOKUP(A67,[3]查询时间段分门店销售汇总!$D:$M,10,0)</f>
        <v>7752.72</v>
      </c>
      <c r="L67" s="96">
        <v>0.25318857142857198</v>
      </c>
      <c r="M67" s="147">
        <f t="shared" si="17"/>
        <v>27600</v>
      </c>
      <c r="N67" s="147">
        <f t="shared" si="18"/>
        <v>6988.0045714285798</v>
      </c>
      <c r="O67" s="108">
        <f t="shared" si="19"/>
        <v>1.01848876811594</v>
      </c>
      <c r="P67" s="148">
        <f t="shared" si="20"/>
        <v>1.10943258848142</v>
      </c>
      <c r="Q67" s="154" t="s">
        <v>49</v>
      </c>
      <c r="R67" s="111">
        <f>(K67-N67)*0.05</f>
        <v>38.235771428570999</v>
      </c>
      <c r="S67" s="140">
        <v>10036.3636363636</v>
      </c>
      <c r="T67" s="140">
        <v>2397.25714285714</v>
      </c>
      <c r="U67" s="155">
        <v>0.23885714285714299</v>
      </c>
      <c r="V67" s="140">
        <f t="shared" si="21"/>
        <v>30109.090909090799</v>
      </c>
      <c r="W67" s="140">
        <f t="shared" si="22"/>
        <v>7191.7714285714201</v>
      </c>
      <c r="X67" s="155">
        <f t="shared" si="23"/>
        <v>0.933614704106284</v>
      </c>
      <c r="Y67" s="159">
        <f t="shared" si="24"/>
        <v>1.07799866514111</v>
      </c>
      <c r="Z67" s="161"/>
      <c r="AA67" s="161"/>
      <c r="AB67" s="95"/>
      <c r="AC67" s="95">
        <f>VLOOKUP(A67,[2]查询时间段分门店销售汇总!$D:$L,9,0)</f>
        <v>22946.61</v>
      </c>
      <c r="AD67" s="95">
        <f>VLOOKUP(A67,[2]查询时间段分门店销售汇总!$D:$M,10,0)</f>
        <v>6565.22</v>
      </c>
      <c r="AE67" s="93">
        <v>6690.9090909090901</v>
      </c>
      <c r="AF67" s="93">
        <v>2021.3236363636399</v>
      </c>
      <c r="AG67" s="155">
        <v>0.30209999999999998</v>
      </c>
      <c r="AH67" s="106">
        <f t="shared" si="25"/>
        <v>26763.6363636364</v>
      </c>
      <c r="AI67" s="106">
        <f t="shared" si="26"/>
        <v>8085.2945454545597</v>
      </c>
      <c r="AJ67" s="155">
        <f t="shared" si="27"/>
        <v>0.85738012907608696</v>
      </c>
      <c r="AK67" s="155">
        <f t="shared" si="28"/>
        <v>0.81199515528978194</v>
      </c>
      <c r="AL67" s="161"/>
      <c r="AM67" s="95">
        <v>7527.2727272727298</v>
      </c>
      <c r="AN67" s="95">
        <v>2165.7038961039002</v>
      </c>
      <c r="AO67" s="155">
        <v>0.28771428571428598</v>
      </c>
      <c r="AP67" s="140">
        <f t="shared" si="29"/>
        <v>30109.090909090901</v>
      </c>
      <c r="AQ67" s="140">
        <f t="shared" si="30"/>
        <v>8662.8155844156008</v>
      </c>
      <c r="AR67" s="96">
        <f t="shared" si="31"/>
        <v>0.76211567028985505</v>
      </c>
      <c r="AS67" s="96">
        <f t="shared" si="32"/>
        <v>0.757862144937129</v>
      </c>
      <c r="AV67" s="93">
        <f t="shared" si="33"/>
        <v>38.235771428570999</v>
      </c>
    </row>
    <row r="68" spans="1:48" ht="21.95" customHeight="1">
      <c r="A68" s="117">
        <v>110378</v>
      </c>
      <c r="B68" s="117" t="s">
        <v>112</v>
      </c>
      <c r="C68" s="117" t="s">
        <v>105</v>
      </c>
      <c r="D68" s="27">
        <v>4</v>
      </c>
      <c r="E68" s="27">
        <v>100</v>
      </c>
      <c r="F68" s="63">
        <v>300</v>
      </c>
      <c r="G68" s="64">
        <v>8050</v>
      </c>
      <c r="H68" s="93">
        <v>1833.0102999999999</v>
      </c>
      <c r="I68" s="147">
        <f>VLOOKUP(A68,[1]正式员工数!$A:$C,3,0)</f>
        <v>2</v>
      </c>
      <c r="J68" s="95">
        <f>VLOOKUP(A68,[3]查询时间段分门店销售汇总!$D:$L,9,0)</f>
        <v>25444.16</v>
      </c>
      <c r="K68" s="95">
        <f>VLOOKUP(A68,[3]查询时间段分门店销售汇总!$D:$M,10,0)</f>
        <v>6197.72</v>
      </c>
      <c r="L68" s="96">
        <v>0.22770314285714299</v>
      </c>
      <c r="M68" s="147">
        <f t="shared" ref="M68:M99" si="34">G68*3</f>
        <v>24150</v>
      </c>
      <c r="N68" s="147">
        <f t="shared" ref="N68:N99" si="35">H68*3</f>
        <v>5499.0308999999997</v>
      </c>
      <c r="O68" s="108">
        <f t="shared" ref="O68:O99" si="36">J68/M68</f>
        <v>1.0535884057970999</v>
      </c>
      <c r="P68" s="148">
        <f t="shared" ref="P68:P99" si="37">K68/N68</f>
        <v>1.1270567692209199</v>
      </c>
      <c r="Q68" s="154" t="s">
        <v>49</v>
      </c>
      <c r="R68" s="111">
        <f>(K68-N68)*0.05</f>
        <v>34.934455</v>
      </c>
      <c r="S68" s="140">
        <v>8781.8181818181802</v>
      </c>
      <c r="T68" s="140">
        <v>1886.46</v>
      </c>
      <c r="U68" s="155">
        <v>0.21481428571428601</v>
      </c>
      <c r="V68" s="140">
        <f t="shared" ref="V68:V99" si="38">S68*3</f>
        <v>26345.4545454545</v>
      </c>
      <c r="W68" s="140">
        <f t="shared" ref="W68:W99" si="39">T68*3</f>
        <v>5659.38</v>
      </c>
      <c r="X68" s="155">
        <f t="shared" ref="X68:X99" si="40">J68/V68</f>
        <v>0.96578937198067805</v>
      </c>
      <c r="Y68" s="159">
        <f t="shared" ref="Y68:Y99" si="41">K68/W68</f>
        <v>1.0951234940929899</v>
      </c>
      <c r="Z68" s="161"/>
      <c r="AA68" s="161"/>
      <c r="AB68" s="95"/>
      <c r="AC68" s="95">
        <f>VLOOKUP(A68,[2]查询时间段分门店销售汇总!$D:$L,9,0)</f>
        <v>16051.45</v>
      </c>
      <c r="AD68" s="95">
        <f>VLOOKUP(A68,[2]查询时间段分门店销售汇总!$D:$M,10,0)</f>
        <v>4509.32</v>
      </c>
      <c r="AE68" s="93">
        <v>5854.5454545454504</v>
      </c>
      <c r="AF68" s="93">
        <v>1590.62877272727</v>
      </c>
      <c r="AG68" s="155">
        <v>0.27169125</v>
      </c>
      <c r="AH68" s="106">
        <f t="shared" ref="AH68:AH99" si="42">AE68*4</f>
        <v>23418.181818181802</v>
      </c>
      <c r="AI68" s="106">
        <f t="shared" ref="AI68:AI99" si="43">AF68*4</f>
        <v>6362.5150909090798</v>
      </c>
      <c r="AJ68" s="155">
        <f t="shared" ref="AJ68:AJ99" si="44">AC68/AH68</f>
        <v>0.68542682453416204</v>
      </c>
      <c r="AK68" s="155">
        <f t="shared" ref="AK68:AK99" si="45">AD68/AI68</f>
        <v>0.70873230720395897</v>
      </c>
      <c r="AL68" s="161"/>
      <c r="AM68" s="95">
        <v>6586.3636363636397</v>
      </c>
      <c r="AN68" s="95">
        <v>1704.24511363637</v>
      </c>
      <c r="AO68" s="155">
        <v>0.25875357142857203</v>
      </c>
      <c r="AP68" s="140">
        <f t="shared" ref="AP68:AP99" si="46">AM68*4</f>
        <v>26345.454545454599</v>
      </c>
      <c r="AQ68" s="140">
        <f t="shared" ref="AQ68:AQ99" si="47">AN68*4</f>
        <v>6816.9804545454799</v>
      </c>
      <c r="AR68" s="96">
        <f t="shared" ref="AR68:AR99" si="48">AC68/AP68</f>
        <v>0.60926828847480996</v>
      </c>
      <c r="AS68" s="96">
        <f t="shared" ref="AS68:AS99" si="49">AD68/AQ68</f>
        <v>0.66148348672369195</v>
      </c>
      <c r="AV68" s="93">
        <f t="shared" ref="AV68:AV99" si="50">R68+AB68+AT68+AU68</f>
        <v>34.934455</v>
      </c>
    </row>
    <row r="69" spans="1:48" ht="21.95" customHeight="1">
      <c r="A69" s="61">
        <v>571</v>
      </c>
      <c r="B69" s="61" t="s">
        <v>113</v>
      </c>
      <c r="C69" s="61" t="s">
        <v>114</v>
      </c>
      <c r="D69" s="62">
        <v>1</v>
      </c>
      <c r="E69" s="62">
        <v>200</v>
      </c>
      <c r="F69" s="63">
        <v>600</v>
      </c>
      <c r="G69" s="64">
        <v>28000</v>
      </c>
      <c r="H69" s="93">
        <v>6529.6</v>
      </c>
      <c r="I69" s="147">
        <f>VLOOKUP(A69,[1]正式员工数!$A:$C,3,0)</f>
        <v>3</v>
      </c>
      <c r="J69" s="95">
        <f>VLOOKUP(A69,[3]查询时间段分门店销售汇总!$D:$L,9,0)</f>
        <v>44564.22</v>
      </c>
      <c r="K69" s="95">
        <f>VLOOKUP(A69,[3]查询时间段分门店销售汇总!$D:$M,10,0)</f>
        <v>11906.24</v>
      </c>
      <c r="L69" s="96">
        <v>0.23319999999999999</v>
      </c>
      <c r="M69" s="147">
        <f t="shared" si="34"/>
        <v>84000</v>
      </c>
      <c r="N69" s="147">
        <f t="shared" si="35"/>
        <v>19588.8</v>
      </c>
      <c r="O69" s="96">
        <f t="shared" si="36"/>
        <v>0.53052642857142895</v>
      </c>
      <c r="P69" s="110">
        <f t="shared" si="37"/>
        <v>0.60780854365759995</v>
      </c>
      <c r="Q69" s="154"/>
      <c r="S69" s="140">
        <v>30545.4545454545</v>
      </c>
      <c r="T69" s="140">
        <v>6720</v>
      </c>
      <c r="U69" s="155">
        <v>0.22</v>
      </c>
      <c r="V69" s="140">
        <f t="shared" si="38"/>
        <v>91636.363636363501</v>
      </c>
      <c r="W69" s="140">
        <f t="shared" si="39"/>
        <v>20160</v>
      </c>
      <c r="X69" s="155">
        <f t="shared" si="40"/>
        <v>0.48631589285714399</v>
      </c>
      <c r="Y69" s="155">
        <f t="shared" si="41"/>
        <v>0.59058730158730199</v>
      </c>
      <c r="Z69" s="161"/>
      <c r="AA69" s="161"/>
      <c r="AB69" s="161"/>
      <c r="AC69" s="95">
        <f>VLOOKUP(A69,[2]查询时间段分门店销售汇总!$D:$L,9,0)</f>
        <v>69646.41</v>
      </c>
      <c r="AD69" s="95">
        <f>VLOOKUP(A69,[2]查询时间段分门店销售汇总!$D:$M,10,0)</f>
        <v>20539.14</v>
      </c>
      <c r="AE69" s="93">
        <v>20363.6363636364</v>
      </c>
      <c r="AF69" s="93">
        <v>5666.1818181818198</v>
      </c>
      <c r="AG69" s="155">
        <v>0.27825</v>
      </c>
      <c r="AH69" s="106">
        <f t="shared" si="42"/>
        <v>81454.545454545601</v>
      </c>
      <c r="AI69" s="106">
        <f t="shared" si="43"/>
        <v>22664.727272727301</v>
      </c>
      <c r="AJ69" s="155">
        <f t="shared" si="44"/>
        <v>0.85503405133928401</v>
      </c>
      <c r="AK69" s="155">
        <f t="shared" si="45"/>
        <v>0.90621606661532506</v>
      </c>
      <c r="AL69" s="161"/>
      <c r="AM69" s="95">
        <v>22909.090909090901</v>
      </c>
      <c r="AN69" s="95">
        <v>6070.9090909090901</v>
      </c>
      <c r="AO69" s="155">
        <v>0.26500000000000001</v>
      </c>
      <c r="AP69" s="140">
        <f t="shared" si="46"/>
        <v>91636.363636363603</v>
      </c>
      <c r="AQ69" s="140">
        <f t="shared" si="47"/>
        <v>24283.6363636364</v>
      </c>
      <c r="AR69" s="96">
        <f t="shared" si="48"/>
        <v>0.760030267857143</v>
      </c>
      <c r="AS69" s="96">
        <f t="shared" si="49"/>
        <v>0.84580166217430397</v>
      </c>
      <c r="AV69" s="93">
        <f t="shared" si="50"/>
        <v>0</v>
      </c>
    </row>
    <row r="70" spans="1:48" ht="21.95" customHeight="1">
      <c r="A70" s="61">
        <v>712</v>
      </c>
      <c r="B70" s="61" t="s">
        <v>115</v>
      </c>
      <c r="C70" s="61" t="s">
        <v>114</v>
      </c>
      <c r="D70" s="62">
        <v>1</v>
      </c>
      <c r="E70" s="62">
        <v>200</v>
      </c>
      <c r="F70" s="63">
        <v>600</v>
      </c>
      <c r="G70" s="64">
        <v>23000</v>
      </c>
      <c r="H70" s="93">
        <v>6417.1642857142897</v>
      </c>
      <c r="I70" s="147">
        <f>VLOOKUP(A70,[1]正式员工数!$A:$C,3,0)</f>
        <v>4</v>
      </c>
      <c r="J70" s="95">
        <f>VLOOKUP(A70,[3]查询时间段分门店销售汇总!$D:$L,9,0)</f>
        <v>27212.080000000002</v>
      </c>
      <c r="K70" s="95">
        <f>VLOOKUP(A70,[3]查询时间段分门店销售汇总!$D:$M,10,0)</f>
        <v>9594.51</v>
      </c>
      <c r="L70" s="96">
        <v>0.27900714285714301</v>
      </c>
      <c r="M70" s="147">
        <f t="shared" si="34"/>
        <v>69000</v>
      </c>
      <c r="N70" s="147">
        <f t="shared" si="35"/>
        <v>19251.492857142901</v>
      </c>
      <c r="O70" s="96">
        <f t="shared" si="36"/>
        <v>0.39437797101449301</v>
      </c>
      <c r="P70" s="110">
        <f t="shared" si="37"/>
        <v>0.49837745421598001</v>
      </c>
      <c r="Q70" s="154"/>
      <c r="S70" s="140">
        <v>25090.909090909099</v>
      </c>
      <c r="T70" s="140">
        <v>6604.2857142857201</v>
      </c>
      <c r="U70" s="155">
        <v>0.26321428571428601</v>
      </c>
      <c r="V70" s="140">
        <f t="shared" si="38"/>
        <v>75272.727272727294</v>
      </c>
      <c r="W70" s="140">
        <f t="shared" si="39"/>
        <v>19812.8571428572</v>
      </c>
      <c r="X70" s="155">
        <f t="shared" si="40"/>
        <v>0.361513140096618</v>
      </c>
      <c r="Y70" s="155">
        <f t="shared" si="41"/>
        <v>0.48425675967985998</v>
      </c>
      <c r="Z70" s="161"/>
      <c r="AA70" s="161"/>
      <c r="AB70" s="161"/>
      <c r="AC70" s="95">
        <f>VLOOKUP(A70,[2]查询时间段分门店销售汇总!$D:$L,9,0)</f>
        <v>36883.94</v>
      </c>
      <c r="AD70" s="95">
        <f>VLOOKUP(A70,[2]查询时间段分门店销售汇总!$D:$M,10,0)</f>
        <v>13272.56</v>
      </c>
      <c r="AE70" s="93">
        <v>16727.272727272699</v>
      </c>
      <c r="AF70" s="93">
        <v>5568.6136363636397</v>
      </c>
      <c r="AG70" s="155">
        <v>0.33290625000000001</v>
      </c>
      <c r="AH70" s="106">
        <f t="shared" si="42"/>
        <v>66909.090909090795</v>
      </c>
      <c r="AI70" s="106">
        <f t="shared" si="43"/>
        <v>22274.454545454599</v>
      </c>
      <c r="AJ70" s="155">
        <f t="shared" si="44"/>
        <v>0.55125453804347901</v>
      </c>
      <c r="AK70" s="155">
        <f t="shared" si="45"/>
        <v>0.59586464723143895</v>
      </c>
      <c r="AL70" s="161"/>
      <c r="AM70" s="95">
        <v>18818.181818181802</v>
      </c>
      <c r="AN70" s="95">
        <v>5966.3717532467599</v>
      </c>
      <c r="AO70" s="155">
        <v>0.31705357142857199</v>
      </c>
      <c r="AP70" s="140">
        <f t="shared" si="46"/>
        <v>75272.727272727207</v>
      </c>
      <c r="AQ70" s="140">
        <f t="shared" si="47"/>
        <v>23865.487012987</v>
      </c>
      <c r="AR70" s="96">
        <f t="shared" si="48"/>
        <v>0.49000403381642599</v>
      </c>
      <c r="AS70" s="96">
        <f t="shared" si="49"/>
        <v>0.55614033741600899</v>
      </c>
      <c r="AV70" s="93">
        <f t="shared" si="50"/>
        <v>0</v>
      </c>
    </row>
    <row r="71" spans="1:48" ht="21.95" customHeight="1">
      <c r="A71" s="61">
        <v>707</v>
      </c>
      <c r="B71" s="61" t="s">
        <v>116</v>
      </c>
      <c r="C71" s="61" t="s">
        <v>114</v>
      </c>
      <c r="D71" s="62">
        <v>1</v>
      </c>
      <c r="E71" s="62">
        <v>200</v>
      </c>
      <c r="F71" s="63">
        <v>600</v>
      </c>
      <c r="G71" s="64">
        <v>21600</v>
      </c>
      <c r="H71" s="93">
        <v>5756.7085714285604</v>
      </c>
      <c r="I71" s="147">
        <f>VLOOKUP(A71,[1]正式员工数!$A:$C,3,0)</f>
        <v>3</v>
      </c>
      <c r="J71" s="95">
        <f>VLOOKUP(A71,[3]查询时间段分门店销售汇总!$D:$L,9,0)</f>
        <v>40404.620000000003</v>
      </c>
      <c r="K71" s="95">
        <f>VLOOKUP(A71,[3]查询时间段分门店销售汇总!$D:$M,10,0)</f>
        <v>12967.73</v>
      </c>
      <c r="L71" s="96">
        <v>0.26651428571428498</v>
      </c>
      <c r="M71" s="147">
        <f t="shared" si="34"/>
        <v>64800</v>
      </c>
      <c r="N71" s="147">
        <f t="shared" si="35"/>
        <v>17270.125714285699</v>
      </c>
      <c r="O71" s="96">
        <f t="shared" si="36"/>
        <v>0.62352808641975299</v>
      </c>
      <c r="P71" s="110">
        <f t="shared" si="37"/>
        <v>0.75087641019736195</v>
      </c>
      <c r="Q71" s="154"/>
      <c r="S71" s="140">
        <v>23563.6363636364</v>
      </c>
      <c r="T71" s="140">
        <v>5924.5714285714203</v>
      </c>
      <c r="U71" s="155">
        <v>0.251428571428571</v>
      </c>
      <c r="V71" s="140">
        <f t="shared" si="38"/>
        <v>70690.909090909205</v>
      </c>
      <c r="W71" s="140">
        <f t="shared" si="39"/>
        <v>17773.714285714301</v>
      </c>
      <c r="X71" s="155">
        <f t="shared" si="40"/>
        <v>0.57156741255143895</v>
      </c>
      <c r="Y71" s="155">
        <f t="shared" si="41"/>
        <v>0.72960157857510199</v>
      </c>
      <c r="Z71" s="161"/>
      <c r="AA71" s="161"/>
      <c r="AB71" s="161"/>
      <c r="AC71" s="95">
        <f>VLOOKUP(A71,[2]查询时间段分门店销售汇总!$D:$L,9,0)</f>
        <v>35483.480000000003</v>
      </c>
      <c r="AD71" s="95">
        <f>VLOOKUP(A71,[2]查询时间段分门店销售汇总!$D:$M,10,0)</f>
        <v>9601.93</v>
      </c>
      <c r="AE71" s="93">
        <v>15709.090909090901</v>
      </c>
      <c r="AF71" s="93">
        <v>4995.4909090909096</v>
      </c>
      <c r="AG71" s="155">
        <v>0.318</v>
      </c>
      <c r="AH71" s="106">
        <f t="shared" si="42"/>
        <v>62836.363636363603</v>
      </c>
      <c r="AI71" s="106">
        <f t="shared" si="43"/>
        <v>19981.963636363598</v>
      </c>
      <c r="AJ71" s="155">
        <f t="shared" si="44"/>
        <v>0.56469658564814895</v>
      </c>
      <c r="AK71" s="155">
        <f t="shared" si="45"/>
        <v>0.48052985055613801</v>
      </c>
      <c r="AL71" s="161"/>
      <c r="AM71" s="95">
        <v>17672.727272727301</v>
      </c>
      <c r="AN71" s="95">
        <v>5352.31168831167</v>
      </c>
      <c r="AO71" s="155">
        <v>0.30285714285714199</v>
      </c>
      <c r="AP71" s="140">
        <f t="shared" si="46"/>
        <v>70690.909090909205</v>
      </c>
      <c r="AQ71" s="140">
        <f t="shared" si="47"/>
        <v>21409.246753246702</v>
      </c>
      <c r="AR71" s="96">
        <f t="shared" si="48"/>
        <v>0.50195252057613104</v>
      </c>
      <c r="AS71" s="96">
        <f t="shared" si="49"/>
        <v>0.44849452718573002</v>
      </c>
      <c r="AV71" s="93">
        <f t="shared" si="50"/>
        <v>0</v>
      </c>
    </row>
    <row r="72" spans="1:48" ht="21.95" customHeight="1">
      <c r="A72" s="117">
        <v>511</v>
      </c>
      <c r="B72" s="117" t="s">
        <v>117</v>
      </c>
      <c r="C72" s="117" t="s">
        <v>114</v>
      </c>
      <c r="D72" s="27">
        <v>2</v>
      </c>
      <c r="E72" s="27">
        <v>150</v>
      </c>
      <c r="F72" s="63">
        <v>450</v>
      </c>
      <c r="G72" s="64">
        <v>18920</v>
      </c>
      <c r="H72" s="93">
        <v>4979.4196571428502</v>
      </c>
      <c r="I72" s="147">
        <f>VLOOKUP(A72,[1]正式员工数!$A:$C,3,0)</f>
        <v>3</v>
      </c>
      <c r="J72" s="95">
        <f>VLOOKUP(A72,[3]查询时间段分门店销售汇总!$D:$L,9,0)</f>
        <v>52320.42</v>
      </c>
      <c r="K72" s="95">
        <f>VLOOKUP(A72,[3]查询时间段分门店销售汇总!$D:$M,10,0)</f>
        <v>14369.27</v>
      </c>
      <c r="L72" s="96">
        <v>0.263182857142857</v>
      </c>
      <c r="M72" s="147">
        <f t="shared" si="34"/>
        <v>56760</v>
      </c>
      <c r="N72" s="147">
        <f t="shared" si="35"/>
        <v>14938.2589714285</v>
      </c>
      <c r="O72" s="96">
        <f t="shared" si="36"/>
        <v>0.92178329809725201</v>
      </c>
      <c r="P72" s="110">
        <f t="shared" si="37"/>
        <v>0.96191062341891598</v>
      </c>
      <c r="Q72" s="154"/>
      <c r="S72" s="140">
        <v>20640</v>
      </c>
      <c r="T72" s="140">
        <v>5124.6171428571397</v>
      </c>
      <c r="U72" s="155">
        <v>0.248285714285714</v>
      </c>
      <c r="V72" s="140">
        <f t="shared" si="38"/>
        <v>61920</v>
      </c>
      <c r="W72" s="140">
        <f t="shared" si="39"/>
        <v>15373.851428571401</v>
      </c>
      <c r="X72" s="155">
        <f t="shared" si="40"/>
        <v>0.84496802325581399</v>
      </c>
      <c r="Y72" s="155">
        <f t="shared" si="41"/>
        <v>0.93465648908871002</v>
      </c>
      <c r="Z72" s="161"/>
      <c r="AA72" s="161"/>
      <c r="AB72" s="161"/>
      <c r="AC72" s="95">
        <f>VLOOKUP(A72,[2]查询时间段分门店销售汇总!$D:$L,9,0)</f>
        <v>35167.81</v>
      </c>
      <c r="AD72" s="95">
        <f>VLOOKUP(A72,[2]查询时间段分门店销售汇总!$D:$M,10,0)</f>
        <v>10305.540000000001</v>
      </c>
      <c r="AE72" s="93">
        <v>13760</v>
      </c>
      <c r="AF72" s="93">
        <v>4320.9840000000004</v>
      </c>
      <c r="AG72" s="155">
        <v>0.314025</v>
      </c>
      <c r="AH72" s="106">
        <f t="shared" si="42"/>
        <v>55040</v>
      </c>
      <c r="AI72" s="106">
        <f t="shared" si="43"/>
        <v>17283.936000000002</v>
      </c>
      <c r="AJ72" s="155">
        <f t="shared" si="44"/>
        <v>0.63895003633720904</v>
      </c>
      <c r="AK72" s="155">
        <f t="shared" si="45"/>
        <v>0.59624960425680795</v>
      </c>
      <c r="AL72" s="161"/>
      <c r="AM72" s="95">
        <v>15480</v>
      </c>
      <c r="AN72" s="95">
        <v>4629.6257142857103</v>
      </c>
      <c r="AO72" s="155">
        <v>0.29907142857142799</v>
      </c>
      <c r="AP72" s="140">
        <f t="shared" si="46"/>
        <v>61920</v>
      </c>
      <c r="AQ72" s="140">
        <f t="shared" si="47"/>
        <v>18518.502857142801</v>
      </c>
      <c r="AR72" s="96">
        <f t="shared" si="48"/>
        <v>0.56795558785529698</v>
      </c>
      <c r="AS72" s="96">
        <f t="shared" si="49"/>
        <v>0.55649963063968799</v>
      </c>
      <c r="AV72" s="93">
        <f t="shared" si="50"/>
        <v>0</v>
      </c>
    </row>
    <row r="73" spans="1:48" ht="21.95" customHeight="1">
      <c r="A73" s="117">
        <v>387</v>
      </c>
      <c r="B73" s="117" t="s">
        <v>118</v>
      </c>
      <c r="C73" s="117" t="s">
        <v>114</v>
      </c>
      <c r="D73" s="27">
        <v>2</v>
      </c>
      <c r="E73" s="27">
        <v>150</v>
      </c>
      <c r="F73" s="63">
        <v>450</v>
      </c>
      <c r="G73" s="64">
        <v>16380</v>
      </c>
      <c r="H73" s="93">
        <v>3691.5793200000098</v>
      </c>
      <c r="I73" s="147">
        <f>VLOOKUP(A73,[1]正式员工数!$A:$C,3,0)</f>
        <v>2</v>
      </c>
      <c r="J73" s="95">
        <f>VLOOKUP(A73,[3]查询时间段分门店销售汇总!$D:$L,9,0)</f>
        <v>21877.45</v>
      </c>
      <c r="K73" s="95">
        <f>VLOOKUP(A73,[3]查询时间段分门店销售汇总!$D:$M,10,0)</f>
        <v>6992.69</v>
      </c>
      <c r="L73" s="96">
        <v>0.22537114285714299</v>
      </c>
      <c r="M73" s="147">
        <f t="shared" si="34"/>
        <v>49140</v>
      </c>
      <c r="N73" s="147">
        <f t="shared" si="35"/>
        <v>11074.73796</v>
      </c>
      <c r="O73" s="96">
        <f t="shared" si="36"/>
        <v>0.44520655270655302</v>
      </c>
      <c r="P73" s="110">
        <f t="shared" si="37"/>
        <v>0.63140907037768002</v>
      </c>
      <c r="Q73" s="154"/>
      <c r="S73" s="140">
        <v>17869.090909090901</v>
      </c>
      <c r="T73" s="140">
        <v>3799.2240000000002</v>
      </c>
      <c r="U73" s="155">
        <v>0.21261428571428601</v>
      </c>
      <c r="V73" s="140">
        <f t="shared" si="38"/>
        <v>53607.272727272699</v>
      </c>
      <c r="W73" s="140">
        <f t="shared" si="39"/>
        <v>11397.672</v>
      </c>
      <c r="X73" s="155">
        <f t="shared" si="40"/>
        <v>0.40810600664767399</v>
      </c>
      <c r="Y73" s="155">
        <f t="shared" si="41"/>
        <v>0.61351914671697905</v>
      </c>
      <c r="Z73" s="161"/>
      <c r="AA73" s="161"/>
      <c r="AB73" s="161"/>
      <c r="AC73" s="95">
        <f>VLOOKUP(A73,[2]查询时间段分门店销售汇总!$D:$L,9,0)</f>
        <v>26416.52</v>
      </c>
      <c r="AD73" s="95">
        <f>VLOOKUP(A73,[2]查询时间段分门店销售汇总!$D:$M,10,0)</f>
        <v>8014.25</v>
      </c>
      <c r="AE73" s="93">
        <v>11912.727272727299</v>
      </c>
      <c r="AF73" s="93">
        <v>3203.43660000001</v>
      </c>
      <c r="AG73" s="155">
        <v>0.26890874999999997</v>
      </c>
      <c r="AH73" s="106">
        <f t="shared" si="42"/>
        <v>47650.909090909197</v>
      </c>
      <c r="AI73" s="106">
        <f t="shared" si="43"/>
        <v>12813.7464</v>
      </c>
      <c r="AJ73" s="155">
        <f t="shared" si="44"/>
        <v>0.55437599206349097</v>
      </c>
      <c r="AK73" s="155">
        <f t="shared" si="45"/>
        <v>0.62544159606592298</v>
      </c>
      <c r="AL73" s="161"/>
      <c r="AM73" s="95">
        <v>13401.8181818182</v>
      </c>
      <c r="AN73" s="95">
        <v>3432.2535000000098</v>
      </c>
      <c r="AO73" s="155">
        <v>0.25610357142857199</v>
      </c>
      <c r="AP73" s="140">
        <f t="shared" si="46"/>
        <v>53607.272727272801</v>
      </c>
      <c r="AQ73" s="140">
        <f t="shared" si="47"/>
        <v>13729.013999999999</v>
      </c>
      <c r="AR73" s="96">
        <f t="shared" si="48"/>
        <v>0.49277865961199202</v>
      </c>
      <c r="AS73" s="96">
        <f t="shared" si="49"/>
        <v>0.58374548966152795</v>
      </c>
      <c r="AV73" s="93">
        <f t="shared" si="50"/>
        <v>0</v>
      </c>
    </row>
    <row r="74" spans="1:48" ht="21.95" customHeight="1">
      <c r="A74" s="117">
        <v>737</v>
      </c>
      <c r="B74" s="117" t="s">
        <v>119</v>
      </c>
      <c r="C74" s="117" t="s">
        <v>114</v>
      </c>
      <c r="D74" s="27">
        <v>2</v>
      </c>
      <c r="E74" s="27">
        <v>150</v>
      </c>
      <c r="F74" s="63">
        <v>450</v>
      </c>
      <c r="G74" s="64">
        <v>17600</v>
      </c>
      <c r="H74" s="93">
        <v>4177.6114285714202</v>
      </c>
      <c r="I74" s="147">
        <f>VLOOKUP(A74,[1]正式员工数!$A:$C,3,0)</f>
        <v>2</v>
      </c>
      <c r="J74" s="95">
        <f>VLOOKUP(A74,[3]查询时间段分门店销售汇总!$D:$L,9,0)</f>
        <v>53930.93</v>
      </c>
      <c r="K74" s="95">
        <f>VLOOKUP(A74,[3]查询时间段分门店销售汇总!$D:$M,10,0)</f>
        <v>13658.72</v>
      </c>
      <c r="L74" s="96">
        <v>0.237364285714285</v>
      </c>
      <c r="M74" s="147">
        <f t="shared" si="34"/>
        <v>52800</v>
      </c>
      <c r="N74" s="147">
        <f t="shared" si="35"/>
        <v>12532.8342857143</v>
      </c>
      <c r="O74" s="108">
        <f t="shared" si="36"/>
        <v>1.02141912878788</v>
      </c>
      <c r="P74" s="148">
        <f t="shared" si="37"/>
        <v>1.0898348840029799</v>
      </c>
      <c r="Q74" s="154" t="s">
        <v>49</v>
      </c>
      <c r="R74" s="111">
        <f>(K74-N74)*0.05</f>
        <v>56.294285714285003</v>
      </c>
      <c r="S74" s="140">
        <v>19200</v>
      </c>
      <c r="T74" s="140">
        <v>4299.4285714285597</v>
      </c>
      <c r="U74" s="155">
        <v>0.223928571428571</v>
      </c>
      <c r="V74" s="140">
        <f t="shared" si="38"/>
        <v>57600</v>
      </c>
      <c r="W74" s="140">
        <f t="shared" si="39"/>
        <v>12898.285714285699</v>
      </c>
      <c r="X74" s="155">
        <f t="shared" si="40"/>
        <v>0.93630086805555601</v>
      </c>
      <c r="Y74" s="159">
        <f t="shared" si="41"/>
        <v>1.05895622895623</v>
      </c>
      <c r="Z74" s="161"/>
      <c r="AA74" s="161"/>
      <c r="AB74" s="95"/>
      <c r="AC74" s="95">
        <f>VLOOKUP(A74,[2]查询时间段分门店销售汇总!$D:$L,9,0)</f>
        <v>34504.120000000003</v>
      </c>
      <c r="AD74" s="95">
        <f>VLOOKUP(A74,[2]查询时间段分门店销售汇总!$D:$M,10,0)</f>
        <v>10230.02</v>
      </c>
      <c r="AE74" s="93">
        <v>12800</v>
      </c>
      <c r="AF74" s="93">
        <v>3625.2</v>
      </c>
      <c r="AG74" s="155">
        <v>0.28321875000000002</v>
      </c>
      <c r="AH74" s="106">
        <f t="shared" si="42"/>
        <v>51200</v>
      </c>
      <c r="AI74" s="106">
        <f t="shared" si="43"/>
        <v>14500.8</v>
      </c>
      <c r="AJ74" s="155">
        <f t="shared" si="44"/>
        <v>0.67390859375000001</v>
      </c>
      <c r="AK74" s="155">
        <f t="shared" si="45"/>
        <v>0.70547969767185303</v>
      </c>
      <c r="AL74" s="161"/>
      <c r="AM74" s="95">
        <v>14400</v>
      </c>
      <c r="AN74" s="95">
        <v>3884.1428571428401</v>
      </c>
      <c r="AO74" s="155">
        <v>0.26973214285714198</v>
      </c>
      <c r="AP74" s="140">
        <f t="shared" si="46"/>
        <v>57600</v>
      </c>
      <c r="AQ74" s="140">
        <f t="shared" si="47"/>
        <v>15536.5714285714</v>
      </c>
      <c r="AR74" s="96">
        <f t="shared" si="48"/>
        <v>0.59902986111111101</v>
      </c>
      <c r="AS74" s="96">
        <f t="shared" si="49"/>
        <v>0.65844771782706502</v>
      </c>
      <c r="AV74" s="93">
        <f t="shared" si="50"/>
        <v>56.294285714285003</v>
      </c>
    </row>
    <row r="75" spans="1:48" ht="21.95" customHeight="1">
      <c r="A75" s="61">
        <v>377</v>
      </c>
      <c r="B75" s="61" t="s">
        <v>120</v>
      </c>
      <c r="C75" s="61" t="s">
        <v>114</v>
      </c>
      <c r="D75" s="62">
        <v>3</v>
      </c>
      <c r="E75" s="62">
        <v>150</v>
      </c>
      <c r="F75" s="63">
        <v>450</v>
      </c>
      <c r="G75" s="64">
        <v>15120</v>
      </c>
      <c r="H75" s="93">
        <v>4251.3292799999999</v>
      </c>
      <c r="I75" s="147">
        <f>VLOOKUP(A75,[1]正式员工数!$A:$C,3,0)</f>
        <v>2</v>
      </c>
      <c r="J75" s="95">
        <f>VLOOKUP(A75,[3]查询时间段分门店销售汇总!$D:$L,9,0)</f>
        <v>53520.05</v>
      </c>
      <c r="K75" s="95">
        <f>VLOOKUP(A75,[3]查询时间段分门店销售汇总!$D:$M,10,0)</f>
        <v>14558.1</v>
      </c>
      <c r="L75" s="96">
        <v>0.28117257142857199</v>
      </c>
      <c r="M75" s="147">
        <f t="shared" si="34"/>
        <v>45360</v>
      </c>
      <c r="N75" s="147">
        <f t="shared" si="35"/>
        <v>12753.98784</v>
      </c>
      <c r="O75" s="108">
        <f t="shared" si="36"/>
        <v>1.1798952821869499</v>
      </c>
      <c r="P75" s="148">
        <f t="shared" si="37"/>
        <v>1.1414547498894301</v>
      </c>
      <c r="Q75" s="154"/>
      <c r="S75" s="140">
        <v>16494.5454545455</v>
      </c>
      <c r="T75" s="140">
        <v>4375.2960000000103</v>
      </c>
      <c r="U75" s="155">
        <v>0.26525714285714302</v>
      </c>
      <c r="V75" s="140">
        <f t="shared" si="38"/>
        <v>49483.636363636499</v>
      </c>
      <c r="W75" s="140">
        <f t="shared" si="39"/>
        <v>13125.888000000001</v>
      </c>
      <c r="X75" s="156">
        <f t="shared" si="40"/>
        <v>1.0815706753380301</v>
      </c>
      <c r="Y75" s="159">
        <f t="shared" si="41"/>
        <v>1.10911353197589</v>
      </c>
      <c r="Z75" s="160" t="s">
        <v>43</v>
      </c>
      <c r="AA75" s="160">
        <f>80*I75</f>
        <v>160</v>
      </c>
      <c r="AB75" s="95">
        <f>(K75-W75)*0.1</f>
        <v>143.22120000000001</v>
      </c>
      <c r="AC75" s="95">
        <f>VLOOKUP(A75,[2]查询时间段分门店销售汇总!$D:$L,9,0)</f>
        <v>26338.53</v>
      </c>
      <c r="AD75" s="95">
        <f>VLOOKUP(A75,[2]查询时间段分门店销售汇总!$D:$M,10,0)</f>
        <v>8250.8700000000008</v>
      </c>
      <c r="AE75" s="93">
        <v>10996.3636363636</v>
      </c>
      <c r="AF75" s="93">
        <v>3689.1700363636301</v>
      </c>
      <c r="AG75" s="155">
        <v>0.33549000000000001</v>
      </c>
      <c r="AH75" s="106">
        <f t="shared" si="42"/>
        <v>43985.454545454399</v>
      </c>
      <c r="AI75" s="106">
        <f t="shared" si="43"/>
        <v>14756.6801454545</v>
      </c>
      <c r="AJ75" s="155">
        <f t="shared" si="44"/>
        <v>0.59880090525793805</v>
      </c>
      <c r="AK75" s="155">
        <f t="shared" si="45"/>
        <v>0.55912779288243297</v>
      </c>
      <c r="AL75" s="161"/>
      <c r="AM75" s="95">
        <v>12370.909090909099</v>
      </c>
      <c r="AN75" s="95">
        <v>3952.6821818181902</v>
      </c>
      <c r="AO75" s="155">
        <v>0.31951428571428597</v>
      </c>
      <c r="AP75" s="140">
        <f t="shared" si="46"/>
        <v>49483.636363636397</v>
      </c>
      <c r="AQ75" s="140">
        <f t="shared" si="47"/>
        <v>15810.728727272801</v>
      </c>
      <c r="AR75" s="96">
        <f t="shared" si="48"/>
        <v>0.53226747134038799</v>
      </c>
      <c r="AS75" s="96">
        <f t="shared" si="49"/>
        <v>0.52185260669026801</v>
      </c>
      <c r="AU75" s="64">
        <f>80*I75</f>
        <v>160</v>
      </c>
      <c r="AV75" s="93">
        <f t="shared" si="50"/>
        <v>303.22120000000001</v>
      </c>
    </row>
    <row r="76" spans="1:48" ht="21.95" customHeight="1">
      <c r="A76" s="61">
        <v>118074</v>
      </c>
      <c r="B76" s="61" t="s">
        <v>121</v>
      </c>
      <c r="C76" s="61" t="s">
        <v>114</v>
      </c>
      <c r="D76" s="62">
        <v>3</v>
      </c>
      <c r="E76" s="62">
        <v>150</v>
      </c>
      <c r="F76" s="63">
        <v>450</v>
      </c>
      <c r="G76" s="64">
        <v>16128</v>
      </c>
      <c r="H76" s="93">
        <v>3981.3396480000001</v>
      </c>
      <c r="I76" s="147">
        <f>VLOOKUP(A76,[1]正式员工数!$A:$C,3,0)</f>
        <v>2</v>
      </c>
      <c r="J76" s="95">
        <f>VLOOKUP(A76,[3]查询时间段分门店销售汇总!$D:$L,9,0)</f>
        <v>48879.01</v>
      </c>
      <c r="K76" s="95">
        <f>VLOOKUP(A76,[3]查询时间段分门店销售汇总!$D:$M,10,0)</f>
        <v>14966.37</v>
      </c>
      <c r="L76" s="96">
        <v>0.24685885714285699</v>
      </c>
      <c r="M76" s="147">
        <f t="shared" si="34"/>
        <v>48384</v>
      </c>
      <c r="N76" s="147">
        <f t="shared" si="35"/>
        <v>11944.018943999999</v>
      </c>
      <c r="O76" s="108">
        <f t="shared" si="36"/>
        <v>1.0102308614418001</v>
      </c>
      <c r="P76" s="148">
        <f t="shared" si="37"/>
        <v>1.25304305612461</v>
      </c>
      <c r="Q76" s="154" t="s">
        <v>49</v>
      </c>
      <c r="R76" s="111">
        <f>(K76-N76)*0.05</f>
        <v>151.1175528</v>
      </c>
      <c r="S76" s="140">
        <v>17594.181818181802</v>
      </c>
      <c r="T76" s="140">
        <v>4097.4335999999903</v>
      </c>
      <c r="U76" s="155">
        <v>0.232885714285714</v>
      </c>
      <c r="V76" s="140">
        <f t="shared" si="38"/>
        <v>52782.545454545398</v>
      </c>
      <c r="W76" s="140">
        <f t="shared" si="39"/>
        <v>12292.300800000001</v>
      </c>
      <c r="X76" s="155">
        <f t="shared" si="40"/>
        <v>0.92604495632164996</v>
      </c>
      <c r="Y76" s="159">
        <f t="shared" si="41"/>
        <v>1.2175401695344099</v>
      </c>
      <c r="Z76" s="161"/>
      <c r="AA76" s="161"/>
      <c r="AB76" s="95"/>
      <c r="AC76" s="95">
        <f>VLOOKUP(A76,[2]查询时间段分门店销售汇总!$D:$L,9,0)</f>
        <v>35620.78</v>
      </c>
      <c r="AD76" s="95">
        <f>VLOOKUP(A76,[2]查询时间段分门店销售汇总!$D:$M,10,0)</f>
        <v>10325.129999999999</v>
      </c>
      <c r="AE76" s="93">
        <v>11729.4545454545</v>
      </c>
      <c r="AF76" s="93">
        <v>3454.8815127272601</v>
      </c>
      <c r="AG76" s="155">
        <v>0.29454750000000002</v>
      </c>
      <c r="AH76" s="106">
        <f t="shared" si="42"/>
        <v>46917.818181818002</v>
      </c>
      <c r="AI76" s="106">
        <f t="shared" si="43"/>
        <v>13819.526050909</v>
      </c>
      <c r="AJ76" s="155">
        <f t="shared" si="44"/>
        <v>0.75921646360367401</v>
      </c>
      <c r="AK76" s="155">
        <f t="shared" si="45"/>
        <v>0.74714067341845003</v>
      </c>
      <c r="AL76" s="161"/>
      <c r="AM76" s="95">
        <v>13195.6363636364</v>
      </c>
      <c r="AN76" s="95">
        <v>3701.6587636363702</v>
      </c>
      <c r="AO76" s="155">
        <v>0.28052142857142798</v>
      </c>
      <c r="AP76" s="140">
        <f t="shared" si="46"/>
        <v>52782.545454545601</v>
      </c>
      <c r="AQ76" s="140">
        <f t="shared" si="47"/>
        <v>14806.635054545501</v>
      </c>
      <c r="AR76" s="96">
        <f t="shared" si="48"/>
        <v>0.67485907875881601</v>
      </c>
      <c r="AS76" s="96">
        <f t="shared" si="49"/>
        <v>0.69733129519055004</v>
      </c>
      <c r="AV76" s="93">
        <f t="shared" si="50"/>
        <v>151.1175528</v>
      </c>
    </row>
    <row r="77" spans="1:48" ht="21.95" customHeight="1">
      <c r="A77" s="117">
        <v>105751</v>
      </c>
      <c r="B77" s="117" t="s">
        <v>122</v>
      </c>
      <c r="C77" s="117" t="s">
        <v>114</v>
      </c>
      <c r="D77" s="27">
        <v>4</v>
      </c>
      <c r="E77" s="27">
        <v>100</v>
      </c>
      <c r="F77" s="63">
        <v>300</v>
      </c>
      <c r="G77" s="64">
        <v>14960</v>
      </c>
      <c r="H77" s="93">
        <v>4111.6491428571399</v>
      </c>
      <c r="I77" s="147">
        <f>VLOOKUP(A77,[1]正式员工数!$A:$C,3,0)</f>
        <v>2</v>
      </c>
      <c r="J77" s="95">
        <f>VLOOKUP(A77,[3]查询时间段分门店销售汇总!$D:$L,9,0)</f>
        <v>28853.49</v>
      </c>
      <c r="K77" s="95">
        <f>VLOOKUP(A77,[3]查询时间段分门店销售汇总!$D:$M,10,0)</f>
        <v>7797.01</v>
      </c>
      <c r="L77" s="96">
        <v>0.274842857142857</v>
      </c>
      <c r="M77" s="147">
        <f t="shared" si="34"/>
        <v>44880</v>
      </c>
      <c r="N77" s="147">
        <f t="shared" si="35"/>
        <v>12334.9474285714</v>
      </c>
      <c r="O77" s="96">
        <f t="shared" si="36"/>
        <v>0.64290307486631004</v>
      </c>
      <c r="P77" s="110">
        <f t="shared" si="37"/>
        <v>0.63210727448580895</v>
      </c>
      <c r="Q77" s="154"/>
      <c r="S77" s="140">
        <v>16320</v>
      </c>
      <c r="T77" s="140">
        <v>4231.5428571428502</v>
      </c>
      <c r="U77" s="155">
        <v>0.25928571428571401</v>
      </c>
      <c r="V77" s="140">
        <f t="shared" si="38"/>
        <v>48960</v>
      </c>
      <c r="W77" s="140">
        <f t="shared" si="39"/>
        <v>12694.6285714286</v>
      </c>
      <c r="X77" s="155">
        <f t="shared" si="40"/>
        <v>0.58932781862745098</v>
      </c>
      <c r="Y77" s="155">
        <f t="shared" si="41"/>
        <v>0.61419756837537398</v>
      </c>
      <c r="Z77" s="161"/>
      <c r="AA77" s="161"/>
      <c r="AB77" s="161"/>
      <c r="AC77" s="95">
        <f>VLOOKUP(A77,[2]查询时间段分门店销售汇总!$D:$L,9,0)</f>
        <v>26054.720000000001</v>
      </c>
      <c r="AD77" s="95">
        <f>VLOOKUP(A77,[2]查询时间段分门店销售汇总!$D:$M,10,0)</f>
        <v>7593.18</v>
      </c>
      <c r="AE77" s="93">
        <v>10880</v>
      </c>
      <c r="AF77" s="93">
        <v>3567.96</v>
      </c>
      <c r="AG77" s="155">
        <v>0.32793749999999999</v>
      </c>
      <c r="AH77" s="106">
        <f t="shared" si="42"/>
        <v>43520</v>
      </c>
      <c r="AI77" s="106">
        <f t="shared" si="43"/>
        <v>14271.84</v>
      </c>
      <c r="AJ77" s="155">
        <f t="shared" si="44"/>
        <v>0.59868382352941196</v>
      </c>
      <c r="AK77" s="155">
        <f t="shared" si="45"/>
        <v>0.53203931658426695</v>
      </c>
      <c r="AL77" s="161"/>
      <c r="AM77" s="95">
        <v>12240</v>
      </c>
      <c r="AN77" s="95">
        <v>3822.8142857142798</v>
      </c>
      <c r="AO77" s="155">
        <v>0.31232142857142797</v>
      </c>
      <c r="AP77" s="140">
        <f t="shared" si="46"/>
        <v>48960</v>
      </c>
      <c r="AQ77" s="140">
        <f t="shared" si="47"/>
        <v>15291.257142857099</v>
      </c>
      <c r="AR77" s="96">
        <f t="shared" si="48"/>
        <v>0.53216339869281004</v>
      </c>
      <c r="AS77" s="96">
        <f t="shared" si="49"/>
        <v>0.49657002881198298</v>
      </c>
      <c r="AV77" s="93">
        <f t="shared" si="50"/>
        <v>0</v>
      </c>
    </row>
    <row r="78" spans="1:48" ht="21.95" customHeight="1">
      <c r="A78" s="117">
        <v>515</v>
      </c>
      <c r="B78" s="117" t="s">
        <v>123</v>
      </c>
      <c r="C78" s="117" t="s">
        <v>114</v>
      </c>
      <c r="D78" s="27">
        <v>4</v>
      </c>
      <c r="E78" s="27">
        <v>100</v>
      </c>
      <c r="F78" s="63">
        <v>300</v>
      </c>
      <c r="G78" s="64">
        <v>13200</v>
      </c>
      <c r="H78" s="93">
        <v>3531.18102857144</v>
      </c>
      <c r="I78" s="147">
        <f>VLOOKUP(A78,[1]正式员工数!$A:$C,3,0)</f>
        <v>2</v>
      </c>
      <c r="J78" s="95">
        <f>VLOOKUP(A78,[3]查询时间段分门店销售汇总!$D:$L,9,0)</f>
        <v>35956.85</v>
      </c>
      <c r="K78" s="95">
        <f>VLOOKUP(A78,[3]查询时间段分门店销售汇总!$D:$M,10,0)</f>
        <v>7654.22</v>
      </c>
      <c r="L78" s="96">
        <v>0.26751371428571502</v>
      </c>
      <c r="M78" s="147">
        <f t="shared" si="34"/>
        <v>39600</v>
      </c>
      <c r="N78" s="147">
        <f t="shared" si="35"/>
        <v>10593.5430857143</v>
      </c>
      <c r="O78" s="96">
        <f t="shared" si="36"/>
        <v>0.90800126262626302</v>
      </c>
      <c r="P78" s="110">
        <f t="shared" si="37"/>
        <v>0.72253635427432605</v>
      </c>
      <c r="Q78" s="154"/>
      <c r="S78" s="140">
        <v>14400</v>
      </c>
      <c r="T78" s="140">
        <v>3634.14857142858</v>
      </c>
      <c r="U78" s="155">
        <v>0.25237142857142902</v>
      </c>
      <c r="V78" s="140">
        <f t="shared" si="38"/>
        <v>43200</v>
      </c>
      <c r="W78" s="140">
        <f t="shared" si="39"/>
        <v>10902.445714285701</v>
      </c>
      <c r="X78" s="155">
        <f t="shared" si="40"/>
        <v>0.83233449074074095</v>
      </c>
      <c r="Y78" s="155">
        <f t="shared" si="41"/>
        <v>0.70206449090322198</v>
      </c>
      <c r="Z78" s="161"/>
      <c r="AA78" s="161"/>
      <c r="AB78" s="161"/>
      <c r="AC78" s="95">
        <f>VLOOKUP(A78,[2]查询时间段分门店销售汇总!$D:$L,9,0)</f>
        <v>33553.800000000003</v>
      </c>
      <c r="AD78" s="95">
        <f>VLOOKUP(A78,[2]查询时间段分门店销售汇总!$D:$M,10,0)</f>
        <v>8199.27</v>
      </c>
      <c r="AE78" s="93">
        <v>9600</v>
      </c>
      <c r="AF78" s="93">
        <v>3064.2480000000101</v>
      </c>
      <c r="AG78" s="155">
        <v>0.31919250000000099</v>
      </c>
      <c r="AH78" s="106">
        <f t="shared" si="42"/>
        <v>38400</v>
      </c>
      <c r="AI78" s="106">
        <f t="shared" si="43"/>
        <v>12256.992</v>
      </c>
      <c r="AJ78" s="155">
        <f t="shared" si="44"/>
        <v>0.87379687500000003</v>
      </c>
      <c r="AK78" s="155">
        <f t="shared" si="45"/>
        <v>0.66894634507389505</v>
      </c>
      <c r="AL78" s="161"/>
      <c r="AM78" s="95">
        <v>10800</v>
      </c>
      <c r="AN78" s="95">
        <v>3283.1228571428601</v>
      </c>
      <c r="AO78" s="155">
        <v>0.30399285714285801</v>
      </c>
      <c r="AP78" s="140">
        <f t="shared" si="46"/>
        <v>43200</v>
      </c>
      <c r="AQ78" s="140">
        <f t="shared" si="47"/>
        <v>13132.4914285714</v>
      </c>
      <c r="AR78" s="96">
        <f t="shared" si="48"/>
        <v>0.776708333333333</v>
      </c>
      <c r="AS78" s="96">
        <f t="shared" si="49"/>
        <v>0.62434992206897</v>
      </c>
      <c r="AV78" s="93">
        <f t="shared" si="50"/>
        <v>0</v>
      </c>
    </row>
    <row r="79" spans="1:48" ht="21.95" customHeight="1">
      <c r="A79" s="61">
        <v>103639</v>
      </c>
      <c r="B79" s="61" t="s">
        <v>124</v>
      </c>
      <c r="C79" s="61" t="s">
        <v>114</v>
      </c>
      <c r="D79" s="62">
        <v>5</v>
      </c>
      <c r="E79" s="62">
        <v>100</v>
      </c>
      <c r="F79" s="63">
        <v>300</v>
      </c>
      <c r="G79" s="64">
        <v>12528</v>
      </c>
      <c r="H79" s="93">
        <v>3339.93437485715</v>
      </c>
      <c r="I79" s="147">
        <f>VLOOKUP(A79,[1]正式员工数!$A:$C,3,0)</f>
        <v>2</v>
      </c>
      <c r="J79" s="95">
        <f>VLOOKUP(A79,[3]查询时间段分门店销售汇总!$D:$L,9,0)</f>
        <v>27392.68</v>
      </c>
      <c r="K79" s="95">
        <f>VLOOKUP(A79,[3]查询时间段分门店销售汇总!$D:$M,10,0)</f>
        <v>8214.69</v>
      </c>
      <c r="L79" s="96">
        <v>0.26659757142857199</v>
      </c>
      <c r="M79" s="147">
        <f t="shared" si="34"/>
        <v>37584</v>
      </c>
      <c r="N79" s="147">
        <f t="shared" si="35"/>
        <v>10019.803124571499</v>
      </c>
      <c r="O79" s="96">
        <f t="shared" si="36"/>
        <v>0.72883886760323502</v>
      </c>
      <c r="P79" s="110">
        <f t="shared" si="37"/>
        <v>0.81984544984273899</v>
      </c>
      <c r="Q79" s="154"/>
      <c r="S79" s="140">
        <v>13666.909090909099</v>
      </c>
      <c r="T79" s="140">
        <v>3437.3252571428602</v>
      </c>
      <c r="U79" s="155">
        <v>0.25150714285714298</v>
      </c>
      <c r="V79" s="140">
        <f t="shared" si="38"/>
        <v>41000.727272727301</v>
      </c>
      <c r="W79" s="140">
        <f t="shared" si="39"/>
        <v>10311.975771428601</v>
      </c>
      <c r="X79" s="155">
        <f t="shared" si="40"/>
        <v>0.66810229530296505</v>
      </c>
      <c r="Y79" s="155">
        <f t="shared" si="41"/>
        <v>0.79661649543053104</v>
      </c>
      <c r="Z79" s="161"/>
      <c r="AA79" s="161"/>
      <c r="AB79" s="161"/>
      <c r="AC79" s="95">
        <f>VLOOKUP(A79,[2]查询时间段分门店销售汇总!$D:$L,9,0)</f>
        <v>20938.13</v>
      </c>
      <c r="AD79" s="95">
        <f>VLOOKUP(A79,[2]查询时间段分门店销售汇总!$D:$M,10,0)</f>
        <v>6598.69</v>
      </c>
      <c r="AE79" s="93">
        <v>9111.2727272727298</v>
      </c>
      <c r="AF79" s="93">
        <v>2898.29016</v>
      </c>
      <c r="AG79" s="155">
        <v>0.31809937500000002</v>
      </c>
      <c r="AH79" s="106">
        <f t="shared" si="42"/>
        <v>36445.090909090897</v>
      </c>
      <c r="AI79" s="106">
        <f t="shared" si="43"/>
        <v>11593.16064</v>
      </c>
      <c r="AJ79" s="155">
        <f t="shared" si="44"/>
        <v>0.57451166886174998</v>
      </c>
      <c r="AK79" s="155">
        <f t="shared" si="45"/>
        <v>0.56918817955756396</v>
      </c>
      <c r="AL79" s="161"/>
      <c r="AM79" s="95">
        <v>10250.1818181818</v>
      </c>
      <c r="AN79" s="95">
        <v>3105.3108857142802</v>
      </c>
      <c r="AO79" s="155">
        <v>0.30295178571428599</v>
      </c>
      <c r="AP79" s="140">
        <f t="shared" si="46"/>
        <v>41000.727272727199</v>
      </c>
      <c r="AQ79" s="140">
        <f t="shared" si="47"/>
        <v>12421.243542857101</v>
      </c>
      <c r="AR79" s="96">
        <f t="shared" si="48"/>
        <v>0.51067703898822303</v>
      </c>
      <c r="AS79" s="96">
        <f t="shared" si="49"/>
        <v>0.53124230092039404</v>
      </c>
      <c r="AV79" s="93">
        <f t="shared" si="50"/>
        <v>0</v>
      </c>
    </row>
    <row r="80" spans="1:48" ht="21.95" customHeight="1">
      <c r="A80" s="61">
        <v>355</v>
      </c>
      <c r="B80" s="61" t="s">
        <v>125</v>
      </c>
      <c r="C80" s="61" t="s">
        <v>114</v>
      </c>
      <c r="D80" s="62">
        <v>5</v>
      </c>
      <c r="E80" s="62">
        <v>100</v>
      </c>
      <c r="F80" s="63">
        <v>300</v>
      </c>
      <c r="G80" s="64">
        <v>11880</v>
      </c>
      <c r="H80" s="93">
        <v>3247.3233257142901</v>
      </c>
      <c r="I80" s="147">
        <f>VLOOKUP(A80,[1]正式员工数!$A:$C,3,0)</f>
        <v>2</v>
      </c>
      <c r="J80" s="95">
        <f>VLOOKUP(A80,[3]查询时间段分门店销售汇总!$D:$L,9,0)</f>
        <v>39450.339999999997</v>
      </c>
      <c r="K80" s="95">
        <f>VLOOKUP(A80,[3]查询时间段分门店销售汇总!$D:$M,10,0)</f>
        <v>10682.9</v>
      </c>
      <c r="L80" s="96">
        <v>0.27334371428571502</v>
      </c>
      <c r="M80" s="147">
        <f t="shared" si="34"/>
        <v>35640</v>
      </c>
      <c r="N80" s="147">
        <f t="shared" si="35"/>
        <v>9741.9699771428695</v>
      </c>
      <c r="O80" s="108">
        <f t="shared" si="36"/>
        <v>1.1069118967452301</v>
      </c>
      <c r="P80" s="148">
        <f t="shared" si="37"/>
        <v>1.0965851901683901</v>
      </c>
      <c r="Q80" s="154"/>
      <c r="S80" s="140">
        <v>12960</v>
      </c>
      <c r="T80" s="140">
        <v>3342.0137142857202</v>
      </c>
      <c r="U80" s="155">
        <v>0.25787142857142897</v>
      </c>
      <c r="V80" s="140">
        <f t="shared" si="38"/>
        <v>38880</v>
      </c>
      <c r="W80" s="140">
        <f t="shared" si="39"/>
        <v>10026.041142857201</v>
      </c>
      <c r="X80" s="156">
        <f t="shared" si="40"/>
        <v>1.01466923868313</v>
      </c>
      <c r="Y80" s="159">
        <f t="shared" si="41"/>
        <v>1.06551527644695</v>
      </c>
      <c r="Z80" s="160" t="s">
        <v>43</v>
      </c>
      <c r="AA80" s="160">
        <f>80*I80</f>
        <v>160</v>
      </c>
      <c r="AB80" s="95">
        <f>(K80-W80)*0.1</f>
        <v>65.685885714279905</v>
      </c>
      <c r="AC80" s="95">
        <f>VLOOKUP(A80,[2]查询时间段分门店销售汇总!$D:$L,9,0)</f>
        <v>19756.7</v>
      </c>
      <c r="AD80" s="95">
        <f>VLOOKUP(A80,[2]查询时间段分门店销售汇总!$D:$M,10,0)</f>
        <v>6141.24</v>
      </c>
      <c r="AE80" s="93">
        <v>8640</v>
      </c>
      <c r="AF80" s="93">
        <v>2817.9252000000001</v>
      </c>
      <c r="AG80" s="155">
        <v>0.32614875000000099</v>
      </c>
      <c r="AH80" s="106">
        <f t="shared" si="42"/>
        <v>34560</v>
      </c>
      <c r="AI80" s="106">
        <f t="shared" si="43"/>
        <v>11271.700800000001</v>
      </c>
      <c r="AJ80" s="155">
        <f t="shared" si="44"/>
        <v>0.57166377314814798</v>
      </c>
      <c r="AK80" s="155">
        <f t="shared" si="45"/>
        <v>0.54483703116037296</v>
      </c>
      <c r="AL80" s="161"/>
      <c r="AM80" s="95">
        <v>9720</v>
      </c>
      <c r="AN80" s="95">
        <v>3019.2055714285798</v>
      </c>
      <c r="AO80" s="155">
        <v>0.310617857142858</v>
      </c>
      <c r="AP80" s="140">
        <f t="shared" si="46"/>
        <v>38880</v>
      </c>
      <c r="AQ80" s="140">
        <f t="shared" si="47"/>
        <v>12076.822285714299</v>
      </c>
      <c r="AR80" s="96">
        <f t="shared" si="48"/>
        <v>0.50814557613168698</v>
      </c>
      <c r="AS80" s="96">
        <f t="shared" si="49"/>
        <v>0.50851456241634696</v>
      </c>
      <c r="AU80" s="64">
        <f>80*I80</f>
        <v>160</v>
      </c>
      <c r="AV80" s="93">
        <f t="shared" si="50"/>
        <v>225.68588571428</v>
      </c>
    </row>
    <row r="81" spans="1:48" ht="21.95" customHeight="1">
      <c r="A81" s="61">
        <v>743</v>
      </c>
      <c r="B81" s="61" t="s">
        <v>126</v>
      </c>
      <c r="C81" s="61" t="s">
        <v>114</v>
      </c>
      <c r="D81" s="62">
        <v>5</v>
      </c>
      <c r="E81" s="62">
        <v>100</v>
      </c>
      <c r="F81" s="63">
        <v>300</v>
      </c>
      <c r="G81" s="64">
        <v>11000</v>
      </c>
      <c r="H81" s="93">
        <v>2931.6571428571401</v>
      </c>
      <c r="I81" s="147">
        <f>VLOOKUP(A81,[1]正式员工数!$A:$C,3,0)</f>
        <v>1</v>
      </c>
      <c r="J81" s="95">
        <f>VLOOKUP(A81,[3]查询时间段分门店销售汇总!$D:$L,9,0)</f>
        <v>14275.86</v>
      </c>
      <c r="K81" s="95">
        <f>VLOOKUP(A81,[3]查询时间段分门店销售汇总!$D:$M,10,0)</f>
        <v>4320.03</v>
      </c>
      <c r="L81" s="96">
        <v>0.26651428571428498</v>
      </c>
      <c r="M81" s="147">
        <f t="shared" si="34"/>
        <v>33000</v>
      </c>
      <c r="N81" s="147">
        <f t="shared" si="35"/>
        <v>8794.9714285714199</v>
      </c>
      <c r="O81" s="96">
        <f t="shared" si="36"/>
        <v>0.43260181818181798</v>
      </c>
      <c r="P81" s="110">
        <f t="shared" si="37"/>
        <v>0.491193181818182</v>
      </c>
      <c r="Q81" s="154"/>
      <c r="S81" s="140">
        <v>12000</v>
      </c>
      <c r="T81" s="140">
        <v>3017.1428571428501</v>
      </c>
      <c r="U81" s="155">
        <v>0.251428571428571</v>
      </c>
      <c r="V81" s="140">
        <f t="shared" si="38"/>
        <v>36000</v>
      </c>
      <c r="W81" s="140">
        <f t="shared" si="39"/>
        <v>9051.4285714285506</v>
      </c>
      <c r="X81" s="155">
        <f t="shared" si="40"/>
        <v>0.39655166666666702</v>
      </c>
      <c r="Y81" s="155">
        <f t="shared" si="41"/>
        <v>0.47727604166666798</v>
      </c>
      <c r="Z81" s="161"/>
      <c r="AA81" s="161"/>
      <c r="AB81" s="161"/>
      <c r="AC81" s="95">
        <f>VLOOKUP(A81,[2]查询时间段分门店销售汇总!$D:$L,9,0)</f>
        <v>21947.57</v>
      </c>
      <c r="AD81" s="95">
        <f>VLOOKUP(A81,[2]查询时间段分门店销售汇总!$D:$M,10,0)</f>
        <v>6601.22</v>
      </c>
      <c r="AE81" s="93">
        <v>8000</v>
      </c>
      <c r="AF81" s="93">
        <v>2544</v>
      </c>
      <c r="AG81" s="155">
        <v>0.318</v>
      </c>
      <c r="AH81" s="106">
        <f t="shared" si="42"/>
        <v>32000</v>
      </c>
      <c r="AI81" s="106">
        <f t="shared" si="43"/>
        <v>10176</v>
      </c>
      <c r="AJ81" s="155">
        <f t="shared" si="44"/>
        <v>0.68586156249999997</v>
      </c>
      <c r="AK81" s="155">
        <f t="shared" si="45"/>
        <v>0.64870479559748395</v>
      </c>
      <c r="AL81" s="161"/>
      <c r="AM81" s="95">
        <v>9000</v>
      </c>
      <c r="AN81" s="95">
        <v>2725.7142857142799</v>
      </c>
      <c r="AO81" s="155">
        <v>0.30285714285714199</v>
      </c>
      <c r="AP81" s="140">
        <f t="shared" si="46"/>
        <v>36000</v>
      </c>
      <c r="AQ81" s="140">
        <f t="shared" si="47"/>
        <v>10902.857142857099</v>
      </c>
      <c r="AR81" s="96">
        <f t="shared" si="48"/>
        <v>0.60965472222222195</v>
      </c>
      <c r="AS81" s="96">
        <f t="shared" si="49"/>
        <v>0.60545780922432002</v>
      </c>
      <c r="AV81" s="93">
        <f t="shared" si="50"/>
        <v>0</v>
      </c>
    </row>
    <row r="82" spans="1:48" ht="21.95" customHeight="1">
      <c r="A82" s="117">
        <v>573</v>
      </c>
      <c r="B82" s="117" t="s">
        <v>127</v>
      </c>
      <c r="C82" s="117" t="s">
        <v>114</v>
      </c>
      <c r="D82" s="27">
        <v>6</v>
      </c>
      <c r="E82" s="27">
        <v>50</v>
      </c>
      <c r="F82" s="63">
        <v>150</v>
      </c>
      <c r="G82" s="64">
        <v>11000</v>
      </c>
      <c r="H82" s="93">
        <v>2547.7932857142901</v>
      </c>
      <c r="I82" s="147">
        <f>VLOOKUP(A82,[1]正式员工数!$A:$C,3,0)</f>
        <v>2</v>
      </c>
      <c r="J82" s="95">
        <f>VLOOKUP(A82,[3]查询时间段分门店销售汇总!$D:$L,9,0)</f>
        <v>12615.27</v>
      </c>
      <c r="K82" s="95">
        <f>VLOOKUP(A82,[3]查询时间段分门店销售汇总!$D:$M,10,0)</f>
        <v>4218.28</v>
      </c>
      <c r="L82" s="96">
        <v>0.23161757142857201</v>
      </c>
      <c r="M82" s="147">
        <f t="shared" si="34"/>
        <v>33000</v>
      </c>
      <c r="N82" s="147">
        <f t="shared" si="35"/>
        <v>7643.3798571428697</v>
      </c>
      <c r="O82" s="96">
        <f t="shared" si="36"/>
        <v>0.382280909090909</v>
      </c>
      <c r="P82" s="110">
        <f t="shared" si="37"/>
        <v>0.55188674105447499</v>
      </c>
      <c r="Q82" s="154"/>
      <c r="S82" s="140">
        <v>12000</v>
      </c>
      <c r="T82" s="140">
        <v>2622.0857142857199</v>
      </c>
      <c r="U82" s="155">
        <v>0.21850714285714301</v>
      </c>
      <c r="V82" s="140">
        <f t="shared" si="38"/>
        <v>36000</v>
      </c>
      <c r="W82" s="140">
        <f t="shared" si="39"/>
        <v>7866.25714285716</v>
      </c>
      <c r="X82" s="155">
        <f t="shared" si="40"/>
        <v>0.35042416666666698</v>
      </c>
      <c r="Y82" s="155">
        <f t="shared" si="41"/>
        <v>0.53624995005793197</v>
      </c>
      <c r="Z82" s="161"/>
      <c r="AA82" s="161"/>
      <c r="AB82" s="161"/>
      <c r="AC82" s="95">
        <f>VLOOKUP(A82,[2]查询时间段分门店销售汇总!$D:$L,9,0)</f>
        <v>10202.99</v>
      </c>
      <c r="AD82" s="95">
        <f>VLOOKUP(A82,[2]查询时间段分门店销售汇总!$D:$M,10,0)</f>
        <v>3252.66</v>
      </c>
      <c r="AE82" s="93">
        <v>8000</v>
      </c>
      <c r="AF82" s="93">
        <v>2210.895</v>
      </c>
      <c r="AG82" s="155">
        <v>0.27636187499999998</v>
      </c>
      <c r="AH82" s="106">
        <f t="shared" si="42"/>
        <v>32000</v>
      </c>
      <c r="AI82" s="106">
        <f t="shared" si="43"/>
        <v>8843.58</v>
      </c>
      <c r="AJ82" s="155">
        <f t="shared" si="44"/>
        <v>0.31884343749999999</v>
      </c>
      <c r="AK82" s="155">
        <f t="shared" si="45"/>
        <v>0.36779901352167299</v>
      </c>
      <c r="AL82" s="161"/>
      <c r="AM82" s="95">
        <v>9000</v>
      </c>
      <c r="AN82" s="95">
        <v>2368.81607142857</v>
      </c>
      <c r="AO82" s="155">
        <v>0.26320178571428599</v>
      </c>
      <c r="AP82" s="140">
        <f t="shared" si="46"/>
        <v>36000</v>
      </c>
      <c r="AQ82" s="140">
        <f t="shared" si="47"/>
        <v>9475.26428571428</v>
      </c>
      <c r="AR82" s="96">
        <f t="shared" si="48"/>
        <v>0.28341638888888898</v>
      </c>
      <c r="AS82" s="96">
        <f t="shared" si="49"/>
        <v>0.34327907928689499</v>
      </c>
      <c r="AV82" s="93">
        <f t="shared" si="50"/>
        <v>0</v>
      </c>
    </row>
    <row r="83" spans="1:48" ht="21.95" customHeight="1">
      <c r="A83" s="117">
        <v>104430</v>
      </c>
      <c r="B83" s="117" t="s">
        <v>128</v>
      </c>
      <c r="C83" s="117" t="s">
        <v>114</v>
      </c>
      <c r="D83" s="27">
        <v>6</v>
      </c>
      <c r="E83" s="27">
        <v>50</v>
      </c>
      <c r="F83" s="63">
        <v>150</v>
      </c>
      <c r="G83" s="64">
        <v>9500</v>
      </c>
      <c r="H83" s="93">
        <v>2511.3141428571398</v>
      </c>
      <c r="I83" s="147">
        <f>VLOOKUP(A83,[1]正式员工数!$A:$C,3,0)</f>
        <v>3</v>
      </c>
      <c r="J83" s="95">
        <f>VLOOKUP(A83,[3]查询时间段分门店销售汇总!$D:$L,9,0)</f>
        <v>19727.759999999998</v>
      </c>
      <c r="K83" s="95">
        <f>VLOOKUP(A83,[3]查询时间段分门店销售汇总!$D:$M,10,0)</f>
        <v>4486.55</v>
      </c>
      <c r="L83" s="96">
        <v>0.264348857142857</v>
      </c>
      <c r="M83" s="147">
        <f t="shared" si="34"/>
        <v>28500</v>
      </c>
      <c r="N83" s="147">
        <f t="shared" si="35"/>
        <v>7533.9424285714204</v>
      </c>
      <c r="O83" s="96">
        <f t="shared" si="36"/>
        <v>0.69220210526315795</v>
      </c>
      <c r="P83" s="110">
        <f t="shared" si="37"/>
        <v>0.59551158540651805</v>
      </c>
      <c r="Q83" s="154"/>
      <c r="S83" s="140">
        <v>10363.6363636364</v>
      </c>
      <c r="T83" s="140">
        <v>2584.5428571428602</v>
      </c>
      <c r="U83" s="155">
        <v>0.24938571428571399</v>
      </c>
      <c r="V83" s="140">
        <f t="shared" si="38"/>
        <v>31090.909090909201</v>
      </c>
      <c r="W83" s="140">
        <f t="shared" si="39"/>
        <v>7753.6285714285796</v>
      </c>
      <c r="X83" s="155">
        <f t="shared" si="40"/>
        <v>0.63451859649122599</v>
      </c>
      <c r="Y83" s="155">
        <f t="shared" si="41"/>
        <v>0.57863875715333202</v>
      </c>
      <c r="Z83" s="161"/>
      <c r="AA83" s="161"/>
      <c r="AB83" s="161"/>
      <c r="AC83" s="95">
        <f>VLOOKUP(A83,[2]查询时间段分门店销售汇总!$D:$L,9,0)</f>
        <v>17238.52</v>
      </c>
      <c r="AD83" s="95">
        <f>VLOOKUP(A83,[2]查询时间段分门店销售汇总!$D:$M,10,0)</f>
        <v>4323.1499999999996</v>
      </c>
      <c r="AE83" s="93">
        <v>6909.0909090909099</v>
      </c>
      <c r="AF83" s="93">
        <v>2179.2395454545399</v>
      </c>
      <c r="AG83" s="155">
        <v>0.31541625000000001</v>
      </c>
      <c r="AH83" s="106">
        <f t="shared" si="42"/>
        <v>27636.3636363636</v>
      </c>
      <c r="AI83" s="106">
        <f t="shared" si="43"/>
        <v>8716.9581818181596</v>
      </c>
      <c r="AJ83" s="155">
        <f t="shared" si="44"/>
        <v>0.62376223684210497</v>
      </c>
      <c r="AK83" s="155">
        <f t="shared" si="45"/>
        <v>0.49594708496104001</v>
      </c>
      <c r="AL83" s="161"/>
      <c r="AM83" s="95">
        <v>7772.7272727272702</v>
      </c>
      <c r="AN83" s="95">
        <v>2334.89951298701</v>
      </c>
      <c r="AO83" s="155">
        <v>0.30039642857142801</v>
      </c>
      <c r="AP83" s="140">
        <f t="shared" si="46"/>
        <v>31090.909090909099</v>
      </c>
      <c r="AQ83" s="140">
        <f t="shared" si="47"/>
        <v>9339.5980519480399</v>
      </c>
      <c r="AR83" s="96">
        <f t="shared" si="48"/>
        <v>0.55445532163742695</v>
      </c>
      <c r="AS83" s="96">
        <f t="shared" si="49"/>
        <v>0.46288394596363602</v>
      </c>
      <c r="AV83" s="93">
        <f t="shared" si="50"/>
        <v>0</v>
      </c>
    </row>
    <row r="84" spans="1:48" ht="21.95" customHeight="1">
      <c r="A84" s="168">
        <v>740</v>
      </c>
      <c r="B84" s="168" t="s">
        <v>129</v>
      </c>
      <c r="C84" s="168" t="s">
        <v>114</v>
      </c>
      <c r="D84" s="169">
        <v>7</v>
      </c>
      <c r="E84" s="169">
        <v>100</v>
      </c>
      <c r="F84" s="63">
        <v>300</v>
      </c>
      <c r="G84" s="64">
        <v>10580</v>
      </c>
      <c r="H84" s="93">
        <v>3062.04092857143</v>
      </c>
      <c r="I84" s="147">
        <f>VLOOKUP(A84,[1]正式员工数!$A:$C,3,0)</f>
        <v>3</v>
      </c>
      <c r="J84" s="95">
        <f>VLOOKUP(A84,[3]查询时间段分门店销售汇总!$D:$L,9,0)</f>
        <v>16516.47</v>
      </c>
      <c r="K84" s="95">
        <f>VLOOKUP(A84,[3]查询时间段分门店销售汇总!$D:$M,10,0)</f>
        <v>4834.67</v>
      </c>
      <c r="L84" s="96">
        <v>0.289417857142857</v>
      </c>
      <c r="M84" s="147">
        <f t="shared" si="34"/>
        <v>31740</v>
      </c>
      <c r="N84" s="147">
        <f t="shared" si="35"/>
        <v>9186.1227857142894</v>
      </c>
      <c r="O84" s="96">
        <f t="shared" si="36"/>
        <v>0.52036767485822299</v>
      </c>
      <c r="P84" s="110">
        <f t="shared" si="37"/>
        <v>0.5263014780859</v>
      </c>
      <c r="Q84" s="154"/>
      <c r="S84" s="140">
        <v>11541.8181818182</v>
      </c>
      <c r="T84" s="140">
        <v>3151.3285714285698</v>
      </c>
      <c r="U84" s="155">
        <v>0.27303571428571399</v>
      </c>
      <c r="V84" s="140">
        <f t="shared" si="38"/>
        <v>34625.454545454602</v>
      </c>
      <c r="W84" s="140">
        <f t="shared" si="39"/>
        <v>9453.9857142857109</v>
      </c>
      <c r="X84" s="155">
        <f t="shared" si="40"/>
        <v>0.47700370195337</v>
      </c>
      <c r="Y84" s="155">
        <f t="shared" si="41"/>
        <v>0.51138960287346702</v>
      </c>
      <c r="Z84" s="161"/>
      <c r="AA84" s="161"/>
      <c r="AB84" s="161"/>
      <c r="AC84" s="95">
        <f>VLOOKUP(A84,[2]查询时间段分门店销售汇总!$D:$L,9,0)</f>
        <v>14620.45</v>
      </c>
      <c r="AD84" s="95">
        <f>VLOOKUP(A84,[2]查询时间段分门店销售汇总!$D:$M,10,0)</f>
        <v>4706.32</v>
      </c>
      <c r="AE84" s="93">
        <v>7694.5454545454504</v>
      </c>
      <c r="AF84" s="93">
        <v>2657.1429545454498</v>
      </c>
      <c r="AG84" s="155">
        <v>0.34532812499999999</v>
      </c>
      <c r="AH84" s="106">
        <f t="shared" si="42"/>
        <v>30778.181818181802</v>
      </c>
      <c r="AI84" s="106">
        <f t="shared" si="43"/>
        <v>10628.571818181799</v>
      </c>
      <c r="AJ84" s="155">
        <f t="shared" si="44"/>
        <v>0.47502643549149398</v>
      </c>
      <c r="AK84" s="155">
        <f t="shared" si="45"/>
        <v>0.442798908499552</v>
      </c>
      <c r="AL84" s="161"/>
      <c r="AM84" s="95">
        <v>8656.3636363636397</v>
      </c>
      <c r="AN84" s="95">
        <v>2846.9388798701302</v>
      </c>
      <c r="AO84" s="155">
        <v>0.32888392857142801</v>
      </c>
      <c r="AP84" s="140">
        <f t="shared" si="46"/>
        <v>34625.454545454602</v>
      </c>
      <c r="AQ84" s="140">
        <f t="shared" si="47"/>
        <v>11387.755519480501</v>
      </c>
      <c r="AR84" s="96">
        <f t="shared" si="48"/>
        <v>0.42224572043688302</v>
      </c>
      <c r="AS84" s="96">
        <f t="shared" si="49"/>
        <v>0.41327898126624801</v>
      </c>
      <c r="AV84" s="93">
        <f t="shared" si="50"/>
        <v>0</v>
      </c>
    </row>
    <row r="85" spans="1:48" ht="21.95" customHeight="1">
      <c r="A85" s="168">
        <v>733</v>
      </c>
      <c r="B85" s="168" t="s">
        <v>130</v>
      </c>
      <c r="C85" s="168" t="s">
        <v>114</v>
      </c>
      <c r="D85" s="169">
        <v>7</v>
      </c>
      <c r="E85" s="169">
        <v>100</v>
      </c>
      <c r="F85" s="63">
        <v>300</v>
      </c>
      <c r="G85" s="64">
        <v>9500</v>
      </c>
      <c r="H85" s="93">
        <v>2750.26085714286</v>
      </c>
      <c r="I85" s="147">
        <f>VLOOKUP(A85,[1]正式员工数!$A:$C,3,0)</f>
        <v>3</v>
      </c>
      <c r="J85" s="95">
        <f>VLOOKUP(A85,[3]查询时间段分门店销售汇总!$D:$L,9,0)</f>
        <v>11345.02</v>
      </c>
      <c r="K85" s="95">
        <f>VLOOKUP(A85,[3]查询时间段分门店销售汇总!$D:$M,10,0)</f>
        <v>3772.83</v>
      </c>
      <c r="L85" s="96">
        <v>0.28950114285714301</v>
      </c>
      <c r="M85" s="147">
        <f t="shared" si="34"/>
        <v>28500</v>
      </c>
      <c r="N85" s="147">
        <f t="shared" si="35"/>
        <v>8250.7825714285791</v>
      </c>
      <c r="O85" s="96">
        <f t="shared" si="36"/>
        <v>0.39807087719298201</v>
      </c>
      <c r="P85" s="110">
        <f t="shared" si="37"/>
        <v>0.45726935200847901</v>
      </c>
      <c r="Q85" s="154"/>
      <c r="S85" s="140">
        <v>10363.6363636364</v>
      </c>
      <c r="T85" s="140">
        <v>2830.4571428571599</v>
      </c>
      <c r="U85" s="155">
        <v>0.27311428571428598</v>
      </c>
      <c r="V85" s="140">
        <f t="shared" si="38"/>
        <v>31090.909090909201</v>
      </c>
      <c r="W85" s="140">
        <f t="shared" si="39"/>
        <v>8491.3714285714796</v>
      </c>
      <c r="X85" s="155">
        <f t="shared" si="40"/>
        <v>0.36489830409356599</v>
      </c>
      <c r="Y85" s="155">
        <f t="shared" si="41"/>
        <v>0.44431338703490297</v>
      </c>
      <c r="Z85" s="161"/>
      <c r="AA85" s="161"/>
      <c r="AB85" s="161"/>
      <c r="AC85" s="95">
        <f>VLOOKUP(A85,[2]查询时间段分门店销售汇总!$D:$L,9,0)</f>
        <v>25143.91</v>
      </c>
      <c r="AD85" s="95">
        <f>VLOOKUP(A85,[2]查询时间段分门店销售汇总!$D:$M,10,0)</f>
        <v>7890.54</v>
      </c>
      <c r="AE85" s="93">
        <v>6909.0909090909099</v>
      </c>
      <c r="AF85" s="93">
        <v>2386.59</v>
      </c>
      <c r="AG85" s="155">
        <v>0.3454275</v>
      </c>
      <c r="AH85" s="106">
        <f t="shared" si="42"/>
        <v>27636.3636363636</v>
      </c>
      <c r="AI85" s="106">
        <f t="shared" si="43"/>
        <v>9546.36</v>
      </c>
      <c r="AJ85" s="155">
        <f t="shared" si="44"/>
        <v>0.90981253289473696</v>
      </c>
      <c r="AK85" s="155">
        <f t="shared" si="45"/>
        <v>0.82654959586690602</v>
      </c>
      <c r="AL85" s="161"/>
      <c r="AM85" s="95">
        <v>7772.7272727272702</v>
      </c>
      <c r="AN85" s="95">
        <v>2557.0607142857202</v>
      </c>
      <c r="AO85" s="155">
        <v>0.32897857142857201</v>
      </c>
      <c r="AP85" s="140">
        <f t="shared" si="46"/>
        <v>31090.909090909099</v>
      </c>
      <c r="AQ85" s="140">
        <f t="shared" si="47"/>
        <v>10228.242857142901</v>
      </c>
      <c r="AR85" s="96">
        <f t="shared" si="48"/>
        <v>0.80872225146198895</v>
      </c>
      <c r="AS85" s="96">
        <f t="shared" si="49"/>
        <v>0.77144628947577698</v>
      </c>
      <c r="AV85" s="93">
        <f t="shared" si="50"/>
        <v>0</v>
      </c>
    </row>
    <row r="86" spans="1:48" ht="21.95" customHeight="1">
      <c r="A86" s="61">
        <v>114848</v>
      </c>
      <c r="B86" s="61" t="s">
        <v>131</v>
      </c>
      <c r="C86" s="64" t="s">
        <v>114</v>
      </c>
      <c r="D86" s="121">
        <v>8</v>
      </c>
      <c r="E86" s="64">
        <v>100</v>
      </c>
      <c r="F86" s="63">
        <v>300</v>
      </c>
      <c r="G86" s="64">
        <v>9900</v>
      </c>
      <c r="H86" s="93">
        <v>2679.6883041474598</v>
      </c>
      <c r="I86" s="147">
        <f>VLOOKUP(A86,[1]正式员工数!$A:$C,3,0)</f>
        <v>1</v>
      </c>
      <c r="J86" s="95">
        <f>VLOOKUP(A86,[3]查询时间段分门店销售汇总!$D:$L,9,0)</f>
        <v>24805.22</v>
      </c>
      <c r="K86" s="95">
        <f>VLOOKUP(A86,[3]查询时间段分门店销售汇总!$D:$M,10,0)</f>
        <v>5313.02</v>
      </c>
      <c r="L86" s="96">
        <v>0.27067558627752097</v>
      </c>
      <c r="M86" s="147">
        <f t="shared" si="34"/>
        <v>29700</v>
      </c>
      <c r="N86" s="147">
        <f t="shared" si="35"/>
        <v>8039.0649124423799</v>
      </c>
      <c r="O86" s="96">
        <f t="shared" si="36"/>
        <v>0.83519259259259304</v>
      </c>
      <c r="P86" s="110">
        <f t="shared" si="37"/>
        <v>0.66090024870639197</v>
      </c>
      <c r="Q86" s="154"/>
      <c r="S86" s="140">
        <v>10800</v>
      </c>
      <c r="T86" s="140">
        <v>2757.8267281106</v>
      </c>
      <c r="U86" s="155">
        <v>0.255354326676907</v>
      </c>
      <c r="V86" s="140">
        <f t="shared" si="38"/>
        <v>32400</v>
      </c>
      <c r="W86" s="140">
        <f t="shared" si="39"/>
        <v>8273.4801843318</v>
      </c>
      <c r="X86" s="155">
        <f t="shared" si="40"/>
        <v>0.765593209876543</v>
      </c>
      <c r="Y86" s="155">
        <f t="shared" si="41"/>
        <v>0.64217474165971</v>
      </c>
      <c r="Z86" s="161"/>
      <c r="AA86" s="161"/>
      <c r="AB86" s="161"/>
      <c r="AC86" s="95">
        <f>VLOOKUP(A86,[2]查询时间段分门店销售汇总!$D:$L,9,0)</f>
        <v>14546.51</v>
      </c>
      <c r="AD86" s="95">
        <f>VLOOKUP(A86,[2]查询时间段分门店销售汇总!$D:$M,10,0)</f>
        <v>4147.13</v>
      </c>
      <c r="AE86" s="93">
        <v>7200</v>
      </c>
      <c r="AF86" s="93">
        <v>2325.34935483871</v>
      </c>
      <c r="AG86" s="155">
        <v>0.32296518817204301</v>
      </c>
      <c r="AH86" s="106">
        <f t="shared" si="42"/>
        <v>28800</v>
      </c>
      <c r="AI86" s="106">
        <f t="shared" si="43"/>
        <v>9301.3974193548402</v>
      </c>
      <c r="AJ86" s="155">
        <f t="shared" si="44"/>
        <v>0.50508715277777805</v>
      </c>
      <c r="AK86" s="155">
        <f t="shared" si="45"/>
        <v>0.44586096185616497</v>
      </c>
      <c r="AL86" s="161"/>
      <c r="AM86" s="95">
        <v>8100</v>
      </c>
      <c r="AN86" s="95">
        <v>2491.4457373271898</v>
      </c>
      <c r="AO86" s="155">
        <v>0.30758589349718302</v>
      </c>
      <c r="AP86" s="140">
        <f t="shared" si="46"/>
        <v>32400</v>
      </c>
      <c r="AQ86" s="140">
        <f t="shared" si="47"/>
        <v>9965.7829493087593</v>
      </c>
      <c r="AR86" s="96">
        <f t="shared" si="48"/>
        <v>0.44896635802469098</v>
      </c>
      <c r="AS86" s="96">
        <f t="shared" si="49"/>
        <v>0.41613689773242102</v>
      </c>
      <c r="AV86" s="93">
        <f t="shared" si="50"/>
        <v>0</v>
      </c>
    </row>
    <row r="87" spans="1:48" ht="21.95" customHeight="1">
      <c r="A87" s="61">
        <v>122198</v>
      </c>
      <c r="B87" s="61" t="s">
        <v>132</v>
      </c>
      <c r="C87" s="61" t="s">
        <v>114</v>
      </c>
      <c r="D87" s="62">
        <v>8</v>
      </c>
      <c r="E87" s="62">
        <v>100</v>
      </c>
      <c r="F87" s="63">
        <v>300</v>
      </c>
      <c r="G87" s="64">
        <v>9900</v>
      </c>
      <c r="H87" s="93">
        <v>1896.41571428572</v>
      </c>
      <c r="I87" s="147">
        <f>VLOOKUP(A87,[1]正式员工数!$A:$C,3,0)</f>
        <v>3</v>
      </c>
      <c r="J87" s="95">
        <f>VLOOKUP(A87,[3]查询时间段分门店销售汇总!$D:$L,9,0)</f>
        <v>24842.68</v>
      </c>
      <c r="K87" s="95">
        <f>VLOOKUP(A87,[3]查询时间段分门店销售汇总!$D:$M,10,0)</f>
        <v>6645.72</v>
      </c>
      <c r="L87" s="96">
        <v>0.19155714285714301</v>
      </c>
      <c r="M87" s="147">
        <f t="shared" si="34"/>
        <v>29700</v>
      </c>
      <c r="N87" s="147">
        <f t="shared" si="35"/>
        <v>5689.2471428571598</v>
      </c>
      <c r="O87" s="96">
        <f t="shared" si="36"/>
        <v>0.83645387205387201</v>
      </c>
      <c r="P87" s="148">
        <f t="shared" si="37"/>
        <v>1.16811940721255</v>
      </c>
      <c r="Q87" s="154"/>
      <c r="S87" s="140">
        <v>10800</v>
      </c>
      <c r="T87" s="140">
        <v>1951.7142857142901</v>
      </c>
      <c r="U87" s="155">
        <v>0.18071428571428599</v>
      </c>
      <c r="V87" s="140">
        <f t="shared" si="38"/>
        <v>32400</v>
      </c>
      <c r="W87" s="140">
        <f t="shared" si="39"/>
        <v>5855.1428571428696</v>
      </c>
      <c r="X87" s="155">
        <f t="shared" si="40"/>
        <v>0.76674938271604898</v>
      </c>
      <c r="Y87" s="159">
        <f t="shared" si="41"/>
        <v>1.1350226906748599</v>
      </c>
      <c r="Z87" s="161"/>
      <c r="AA87" s="161"/>
      <c r="AB87" s="95"/>
      <c r="AC87" s="95">
        <f>VLOOKUP(A87,[2]查询时间段分门店销售汇总!$D:$L,9,0)</f>
        <v>22988.77</v>
      </c>
      <c r="AD87" s="95">
        <f>VLOOKUP(A87,[2]查询时间段分门店销售汇总!$D:$M,10,0)</f>
        <v>7151.65</v>
      </c>
      <c r="AE87" s="93">
        <v>7200</v>
      </c>
      <c r="AF87" s="93">
        <v>1645.65</v>
      </c>
      <c r="AG87" s="155">
        <v>0.2285625</v>
      </c>
      <c r="AH87" s="106">
        <f t="shared" si="42"/>
        <v>28800</v>
      </c>
      <c r="AI87" s="106">
        <f t="shared" si="43"/>
        <v>6582.6</v>
      </c>
      <c r="AJ87" s="155">
        <f t="shared" si="44"/>
        <v>0.79822118055555602</v>
      </c>
      <c r="AK87" s="155">
        <f t="shared" si="45"/>
        <v>1.0864476042900999</v>
      </c>
      <c r="AL87" s="161"/>
      <c r="AM87" s="95">
        <v>8100</v>
      </c>
      <c r="AN87" s="95">
        <v>1763.19642857143</v>
      </c>
      <c r="AO87" s="155">
        <v>0.217678571428572</v>
      </c>
      <c r="AP87" s="140">
        <f t="shared" si="46"/>
        <v>32400</v>
      </c>
      <c r="AQ87" s="140">
        <f t="shared" si="47"/>
        <v>7052.7857142857201</v>
      </c>
      <c r="AR87" s="96">
        <f t="shared" si="48"/>
        <v>0.70952993827160504</v>
      </c>
      <c r="AS87" s="96">
        <f t="shared" si="49"/>
        <v>1.0140177640040899</v>
      </c>
      <c r="AV87" s="93">
        <f t="shared" si="50"/>
        <v>0</v>
      </c>
    </row>
    <row r="88" spans="1:48" ht="21.95" customHeight="1">
      <c r="A88" s="170">
        <v>106568</v>
      </c>
      <c r="B88" s="170" t="s">
        <v>133</v>
      </c>
      <c r="C88" s="170" t="s">
        <v>114</v>
      </c>
      <c r="D88" s="171">
        <v>9</v>
      </c>
      <c r="E88" s="171">
        <v>50</v>
      </c>
      <c r="F88" s="63">
        <v>150</v>
      </c>
      <c r="G88" s="64">
        <v>7000</v>
      </c>
      <c r="H88" s="93">
        <v>1879.5920000000001</v>
      </c>
      <c r="I88" s="147">
        <f>VLOOKUP(A88,[1]正式员工数!$A:$C,3,0)</f>
        <v>2</v>
      </c>
      <c r="J88" s="95">
        <f>VLOOKUP(A88,[3]查询时间段分门店销售汇总!$D:$L,9,0)</f>
        <v>26929.74</v>
      </c>
      <c r="K88" s="95">
        <f>VLOOKUP(A88,[3]查询时间段分门店销售汇总!$D:$M,10,0)</f>
        <v>6848.86</v>
      </c>
      <c r="L88" s="96">
        <v>0.26851314285714301</v>
      </c>
      <c r="M88" s="147">
        <f t="shared" si="34"/>
        <v>21000</v>
      </c>
      <c r="N88" s="147">
        <f t="shared" si="35"/>
        <v>5638.7759999999998</v>
      </c>
      <c r="O88" s="108">
        <f t="shared" si="36"/>
        <v>1.28236857142857</v>
      </c>
      <c r="P88" s="148">
        <f t="shared" si="37"/>
        <v>1.2146004735779501</v>
      </c>
      <c r="Q88" s="154"/>
      <c r="S88" s="140">
        <v>7636.3636363636397</v>
      </c>
      <c r="T88" s="140">
        <v>1934.4</v>
      </c>
      <c r="U88" s="155">
        <v>0.25331428571428599</v>
      </c>
      <c r="V88" s="140">
        <f t="shared" si="38"/>
        <v>22909.090909090901</v>
      </c>
      <c r="W88" s="140">
        <f t="shared" si="39"/>
        <v>5803.2</v>
      </c>
      <c r="X88" s="156">
        <f t="shared" si="40"/>
        <v>1.1755045238095201</v>
      </c>
      <c r="Y88" s="159">
        <f t="shared" si="41"/>
        <v>1.18018679349325</v>
      </c>
      <c r="Z88" s="160" t="s">
        <v>43</v>
      </c>
      <c r="AA88" s="160">
        <f>80*I88</f>
        <v>160</v>
      </c>
      <c r="AB88" s="95">
        <f>(K88-W88)*0.1</f>
        <v>104.566</v>
      </c>
      <c r="AC88" s="95">
        <f>VLOOKUP(A88,[2]查询时间段分门店销售汇总!$D:$L,9,0)</f>
        <v>16309.75</v>
      </c>
      <c r="AD88" s="95">
        <f>VLOOKUP(A88,[2]查询时间段分门店销售汇总!$D:$M,10,0)</f>
        <v>4993.5200000000004</v>
      </c>
      <c r="AE88" s="93">
        <v>5090.9090909090901</v>
      </c>
      <c r="AF88" s="93">
        <v>1631.05090909091</v>
      </c>
      <c r="AG88" s="155">
        <v>0.32038499999999998</v>
      </c>
      <c r="AH88" s="106">
        <f t="shared" si="42"/>
        <v>20363.6363636364</v>
      </c>
      <c r="AI88" s="106">
        <f t="shared" si="43"/>
        <v>6524.2036363636398</v>
      </c>
      <c r="AJ88" s="155">
        <f t="shared" si="44"/>
        <v>0.80092522321428605</v>
      </c>
      <c r="AK88" s="155">
        <f t="shared" si="45"/>
        <v>0.765383835073427</v>
      </c>
      <c r="AL88" s="161"/>
      <c r="AM88" s="95">
        <v>5727.2727272727298</v>
      </c>
      <c r="AN88" s="95">
        <v>1747.55454545455</v>
      </c>
      <c r="AO88" s="155">
        <v>0.30512857142857203</v>
      </c>
      <c r="AP88" s="140">
        <f t="shared" si="46"/>
        <v>22909.090909090901</v>
      </c>
      <c r="AQ88" s="140">
        <f t="shared" si="47"/>
        <v>6990.2181818181998</v>
      </c>
      <c r="AR88" s="96">
        <f t="shared" si="48"/>
        <v>0.71193353174603102</v>
      </c>
      <c r="AS88" s="96">
        <f t="shared" si="49"/>
        <v>0.71435824606853005</v>
      </c>
      <c r="AU88" s="64">
        <f>80*I88</f>
        <v>160</v>
      </c>
      <c r="AV88" s="93">
        <f t="shared" si="50"/>
        <v>264.56599999999997</v>
      </c>
    </row>
    <row r="89" spans="1:48" ht="21.95" customHeight="1">
      <c r="A89" s="170">
        <v>114069</v>
      </c>
      <c r="B89" s="170" t="s">
        <v>134</v>
      </c>
      <c r="C89" s="172" t="s">
        <v>114</v>
      </c>
      <c r="D89" s="173">
        <v>9</v>
      </c>
      <c r="E89" s="172">
        <v>50</v>
      </c>
      <c r="F89" s="63">
        <v>150</v>
      </c>
      <c r="G89" s="64">
        <v>7000</v>
      </c>
      <c r="H89" s="93">
        <v>1984.5319999999999</v>
      </c>
      <c r="I89" s="147">
        <f>VLOOKUP(A89,[1]正式员工数!$A:$C,3,0)</f>
        <v>2</v>
      </c>
      <c r="J89" s="95">
        <f>VLOOKUP(A89,[3]查询时间段分门店销售汇总!$D:$L,9,0)</f>
        <v>15403.65</v>
      </c>
      <c r="K89" s="95">
        <f>VLOOKUP(A89,[3]查询时间段分门店销售汇总!$D:$M,10,0)</f>
        <v>4322</v>
      </c>
      <c r="L89" s="96">
        <v>0.28350457142857199</v>
      </c>
      <c r="M89" s="147">
        <f t="shared" si="34"/>
        <v>21000</v>
      </c>
      <c r="N89" s="147">
        <f t="shared" si="35"/>
        <v>5953.5959999999995</v>
      </c>
      <c r="O89" s="96">
        <f t="shared" si="36"/>
        <v>0.73350714285714302</v>
      </c>
      <c r="P89" s="110">
        <f t="shared" si="37"/>
        <v>0.72594781372467998</v>
      </c>
      <c r="Q89" s="154"/>
      <c r="S89" s="140">
        <v>7636.3636363636397</v>
      </c>
      <c r="T89" s="140">
        <v>2042.4</v>
      </c>
      <c r="U89" s="155">
        <v>0.267457142857143</v>
      </c>
      <c r="V89" s="140">
        <f t="shared" si="38"/>
        <v>22909.090909090901</v>
      </c>
      <c r="W89" s="140">
        <f t="shared" si="39"/>
        <v>6127.2</v>
      </c>
      <c r="X89" s="155">
        <f t="shared" si="40"/>
        <v>0.672381547619048</v>
      </c>
      <c r="Y89" s="155">
        <f t="shared" si="41"/>
        <v>0.70537929233581398</v>
      </c>
      <c r="Z89" s="161"/>
      <c r="AA89" s="161"/>
      <c r="AB89" s="161"/>
      <c r="AC89" s="95">
        <f>VLOOKUP(A89,[2]查询时间段分门店销售汇总!$D:$L,9,0)</f>
        <v>10263.92</v>
      </c>
      <c r="AD89" s="95">
        <f>VLOOKUP(A89,[2]查询时间段分门店销售汇总!$D:$M,10,0)</f>
        <v>3544.78</v>
      </c>
      <c r="AE89" s="93">
        <v>5090.9090909090901</v>
      </c>
      <c r="AF89" s="93">
        <v>1722.1145454545499</v>
      </c>
      <c r="AG89" s="155">
        <v>0.33827249999999998</v>
      </c>
      <c r="AH89" s="106">
        <f t="shared" si="42"/>
        <v>20363.6363636364</v>
      </c>
      <c r="AI89" s="106">
        <f t="shared" si="43"/>
        <v>6888.4581818181996</v>
      </c>
      <c r="AJ89" s="155">
        <f t="shared" si="44"/>
        <v>0.50403178571428597</v>
      </c>
      <c r="AK89" s="155">
        <f t="shared" si="45"/>
        <v>0.51459701234106403</v>
      </c>
      <c r="AL89" s="161"/>
      <c r="AM89" s="95">
        <v>5727.2727272727298</v>
      </c>
      <c r="AN89" s="95">
        <v>1845.1227272727299</v>
      </c>
      <c r="AO89" s="155">
        <v>0.32216428571428601</v>
      </c>
      <c r="AP89" s="140">
        <f t="shared" si="46"/>
        <v>22909.090909090901</v>
      </c>
      <c r="AQ89" s="140">
        <f t="shared" si="47"/>
        <v>7380.4909090909196</v>
      </c>
      <c r="AR89" s="96">
        <f t="shared" si="48"/>
        <v>0.44802825396825402</v>
      </c>
      <c r="AS89" s="96">
        <f t="shared" si="49"/>
        <v>0.48029054485166001</v>
      </c>
      <c r="AV89" s="93">
        <f t="shared" si="50"/>
        <v>0</v>
      </c>
    </row>
    <row r="90" spans="1:48" ht="21.95" customHeight="1">
      <c r="A90" s="170">
        <v>118758</v>
      </c>
      <c r="B90" s="170" t="s">
        <v>135</v>
      </c>
      <c r="C90" s="170" t="s">
        <v>114</v>
      </c>
      <c r="D90" s="171">
        <v>9</v>
      </c>
      <c r="E90" s="171">
        <v>50</v>
      </c>
      <c r="F90" s="63">
        <v>150</v>
      </c>
      <c r="G90" s="64">
        <v>6500</v>
      </c>
      <c r="H90" s="93">
        <v>1546.116</v>
      </c>
      <c r="I90" s="147">
        <f>VLOOKUP(A90,[1]正式员工数!$A:$C,3,0)</f>
        <v>2</v>
      </c>
      <c r="J90" s="95">
        <f>VLOOKUP(A90,[3]查询时间段分门店销售汇总!$D:$L,9,0)</f>
        <v>18027.490000000002</v>
      </c>
      <c r="K90" s="95">
        <f>VLOOKUP(A90,[3]查询时间段分门店销售汇总!$D:$M,10,0)</f>
        <v>4840.28</v>
      </c>
      <c r="L90" s="96">
        <v>0.23786399999999999</v>
      </c>
      <c r="M90" s="147">
        <f t="shared" si="34"/>
        <v>19500</v>
      </c>
      <c r="N90" s="147">
        <f t="shared" si="35"/>
        <v>4638.348</v>
      </c>
      <c r="O90" s="96">
        <f t="shared" si="36"/>
        <v>0.92448666666666701</v>
      </c>
      <c r="P90" s="148">
        <f t="shared" si="37"/>
        <v>1.04353532766407</v>
      </c>
      <c r="Q90" s="154"/>
      <c r="S90" s="140">
        <v>7090.9090909090901</v>
      </c>
      <c r="T90" s="140">
        <v>1591.2</v>
      </c>
      <c r="U90" s="155">
        <v>0.22439999999999999</v>
      </c>
      <c r="V90" s="140">
        <f t="shared" si="38"/>
        <v>21272.727272727301</v>
      </c>
      <c r="W90" s="140">
        <f t="shared" si="39"/>
        <v>4773.6000000000004</v>
      </c>
      <c r="X90" s="155">
        <f t="shared" si="40"/>
        <v>0.84744611111111001</v>
      </c>
      <c r="Y90" s="159">
        <f t="shared" si="41"/>
        <v>1.01396849338026</v>
      </c>
      <c r="Z90" s="161"/>
      <c r="AA90" s="161"/>
      <c r="AB90" s="95"/>
      <c r="AC90" s="95">
        <f>VLOOKUP(A90,[2]查询时间段分门店销售汇总!$D:$L,9,0)</f>
        <v>15293.17</v>
      </c>
      <c r="AD90" s="95">
        <f>VLOOKUP(A90,[2]查询时间段分门店销售汇总!$D:$M,10,0)</f>
        <v>4334.51</v>
      </c>
      <c r="AE90" s="93">
        <v>4727.2727272727298</v>
      </c>
      <c r="AF90" s="93">
        <v>1341.6709090909101</v>
      </c>
      <c r="AG90" s="155">
        <v>0.28381499999999998</v>
      </c>
      <c r="AH90" s="106">
        <f t="shared" si="42"/>
        <v>18909.090909090901</v>
      </c>
      <c r="AI90" s="106">
        <f t="shared" si="43"/>
        <v>5366.6836363636403</v>
      </c>
      <c r="AJ90" s="155">
        <f t="shared" si="44"/>
        <v>0.80877341346153797</v>
      </c>
      <c r="AK90" s="155">
        <f t="shared" si="45"/>
        <v>0.80767011690985002</v>
      </c>
      <c r="AL90" s="161"/>
      <c r="AM90" s="95">
        <v>5318.1818181818198</v>
      </c>
      <c r="AN90" s="95">
        <v>1437.50454545455</v>
      </c>
      <c r="AO90" s="155">
        <v>0.27029999999999998</v>
      </c>
      <c r="AP90" s="140">
        <f t="shared" si="46"/>
        <v>21272.727272727301</v>
      </c>
      <c r="AQ90" s="140">
        <f t="shared" si="47"/>
        <v>5750.0181818182</v>
      </c>
      <c r="AR90" s="96">
        <f t="shared" si="48"/>
        <v>0.71890970085470096</v>
      </c>
      <c r="AS90" s="96">
        <f t="shared" si="49"/>
        <v>0.75382544244919103</v>
      </c>
      <c r="AV90" s="93">
        <f t="shared" si="50"/>
        <v>0</v>
      </c>
    </row>
    <row r="91" spans="1:48" ht="21.95" customHeight="1">
      <c r="A91" s="61">
        <v>54</v>
      </c>
      <c r="B91" s="61" t="s">
        <v>136</v>
      </c>
      <c r="C91" s="61" t="s">
        <v>137</v>
      </c>
      <c r="D91" s="62">
        <v>1</v>
      </c>
      <c r="E91" s="62">
        <v>150</v>
      </c>
      <c r="F91" s="63">
        <v>450</v>
      </c>
      <c r="G91" s="64">
        <v>19040</v>
      </c>
      <c r="H91" s="93">
        <v>4957.0857599999999</v>
      </c>
      <c r="I91" s="147">
        <f>VLOOKUP(A91,[1]正式员工数!$A:$C,3,0)</f>
        <v>3</v>
      </c>
      <c r="J91" s="95">
        <f>VLOOKUP(A91,[3]查询时间段分门店销售汇总!$D:$L,9,0)</f>
        <v>37884.6</v>
      </c>
      <c r="K91" s="95">
        <f>VLOOKUP(A91,[3]查询时间段分门店销售汇总!$D:$M,10,0)</f>
        <v>11078.61</v>
      </c>
      <c r="L91" s="96">
        <v>0.260351142857143</v>
      </c>
      <c r="M91" s="147">
        <f t="shared" si="34"/>
        <v>57120</v>
      </c>
      <c r="N91" s="147">
        <f t="shared" si="35"/>
        <v>14871.25728</v>
      </c>
      <c r="O91" s="96">
        <f t="shared" si="36"/>
        <v>0.66324579831932795</v>
      </c>
      <c r="P91" s="110">
        <f t="shared" si="37"/>
        <v>0.74496794665097799</v>
      </c>
      <c r="Q91" s="154"/>
      <c r="S91" s="140">
        <v>20770.909090909099</v>
      </c>
      <c r="T91" s="140">
        <v>5101.6320000000096</v>
      </c>
      <c r="U91" s="155">
        <v>0.24561428571428601</v>
      </c>
      <c r="V91" s="140">
        <f t="shared" si="38"/>
        <v>62312.727272727301</v>
      </c>
      <c r="W91" s="140">
        <f t="shared" si="39"/>
        <v>15304.896000000001</v>
      </c>
      <c r="X91" s="155">
        <f t="shared" si="40"/>
        <v>0.60797531512604996</v>
      </c>
      <c r="Y91" s="155">
        <f t="shared" si="41"/>
        <v>0.72386052149586599</v>
      </c>
      <c r="Z91" s="161"/>
      <c r="AA91" s="161"/>
      <c r="AB91" s="161"/>
      <c r="AC91" s="95">
        <f>VLOOKUP(A91,[2]查询时间段分门店销售汇总!$D:$L,9,0)</f>
        <v>38867.919999999998</v>
      </c>
      <c r="AD91" s="95">
        <f>VLOOKUP(A91,[2]查询时间段分门店销售汇总!$D:$M,10,0)</f>
        <v>11048.34</v>
      </c>
      <c r="AE91" s="93">
        <v>13847.272727272701</v>
      </c>
      <c r="AF91" s="93">
        <v>4301.6033454545504</v>
      </c>
      <c r="AG91" s="155">
        <v>0.31064625000000001</v>
      </c>
      <c r="AH91" s="106">
        <f t="shared" si="42"/>
        <v>55389.090909090803</v>
      </c>
      <c r="AI91" s="106">
        <f t="shared" si="43"/>
        <v>17206.413381818202</v>
      </c>
      <c r="AJ91" s="155">
        <f t="shared" si="44"/>
        <v>0.701725183823531</v>
      </c>
      <c r="AK91" s="155">
        <f t="shared" si="45"/>
        <v>0.642105926135347</v>
      </c>
      <c r="AL91" s="161"/>
      <c r="AM91" s="95">
        <v>15578.1818181818</v>
      </c>
      <c r="AN91" s="95">
        <v>4608.8607272727404</v>
      </c>
      <c r="AO91" s="155">
        <v>0.29585357142857199</v>
      </c>
      <c r="AP91" s="140">
        <f t="shared" si="46"/>
        <v>62312.727272727199</v>
      </c>
      <c r="AQ91" s="140">
        <f t="shared" si="47"/>
        <v>18435.442909091002</v>
      </c>
      <c r="AR91" s="96">
        <f t="shared" si="48"/>
        <v>0.62375571895424897</v>
      </c>
      <c r="AS91" s="96">
        <f t="shared" si="49"/>
        <v>0.59929886439298896</v>
      </c>
      <c r="AV91" s="93">
        <f t="shared" si="50"/>
        <v>0</v>
      </c>
    </row>
    <row r="92" spans="1:48" ht="21.95" customHeight="1">
      <c r="A92" s="61">
        <v>367</v>
      </c>
      <c r="B92" s="61" t="s">
        <v>138</v>
      </c>
      <c r="C92" s="61" t="s">
        <v>137</v>
      </c>
      <c r="D92" s="62">
        <v>1</v>
      </c>
      <c r="E92" s="62">
        <v>150</v>
      </c>
      <c r="F92" s="63">
        <v>450</v>
      </c>
      <c r="G92" s="64">
        <v>10560</v>
      </c>
      <c r="H92" s="93">
        <v>2406.30418285715</v>
      </c>
      <c r="I92" s="147">
        <f>VLOOKUP(A92,[1]正式员工数!$A:$C,3,0)</f>
        <v>2</v>
      </c>
      <c r="J92" s="95">
        <f>VLOOKUP(A92,[3]查询时间段分门店销售汇总!$D:$L,9,0)</f>
        <v>24625.29</v>
      </c>
      <c r="K92" s="95">
        <f>VLOOKUP(A92,[3]查询时间段分门店销售汇总!$D:$M,10,0)</f>
        <v>6675.07</v>
      </c>
      <c r="L92" s="96">
        <v>0.22786971428571501</v>
      </c>
      <c r="M92" s="147">
        <f t="shared" si="34"/>
        <v>31680</v>
      </c>
      <c r="N92" s="147">
        <f t="shared" si="35"/>
        <v>7218.9125485714503</v>
      </c>
      <c r="O92" s="96">
        <f t="shared" si="36"/>
        <v>0.77731344696969695</v>
      </c>
      <c r="P92" s="110">
        <f t="shared" si="37"/>
        <v>0.92466420047170805</v>
      </c>
      <c r="Q92" s="154"/>
      <c r="S92" s="140">
        <v>11520</v>
      </c>
      <c r="T92" s="140">
        <v>2476.47085714286</v>
      </c>
      <c r="U92" s="155">
        <v>0.21497142857142901</v>
      </c>
      <c r="V92" s="140">
        <f t="shared" si="38"/>
        <v>34560</v>
      </c>
      <c r="W92" s="140">
        <f t="shared" si="39"/>
        <v>7429.4125714285801</v>
      </c>
      <c r="X92" s="155">
        <f t="shared" si="40"/>
        <v>0.712537326388889</v>
      </c>
      <c r="Y92" s="155">
        <f t="shared" si="41"/>
        <v>0.89846538145834498</v>
      </c>
      <c r="Z92" s="161"/>
      <c r="AA92" s="161"/>
      <c r="AB92" s="161"/>
      <c r="AC92" s="95">
        <f>VLOOKUP(A92,[2]查询时间段分门店销售汇总!$D:$L,9,0)</f>
        <v>14787.92</v>
      </c>
      <c r="AD92" s="95">
        <f>VLOOKUP(A92,[2]查询时间段分门店销售汇总!$D:$M,10,0)</f>
        <v>4862.6099999999997</v>
      </c>
      <c r="AE92" s="93">
        <v>7680</v>
      </c>
      <c r="AF92" s="93">
        <v>2088.1152000000002</v>
      </c>
      <c r="AG92" s="155">
        <v>0.27189000000000102</v>
      </c>
      <c r="AH92" s="106">
        <f t="shared" si="42"/>
        <v>30720</v>
      </c>
      <c r="AI92" s="106">
        <f t="shared" si="43"/>
        <v>8352.4608000000007</v>
      </c>
      <c r="AJ92" s="155">
        <f t="shared" si="44"/>
        <v>0.48137760416666697</v>
      </c>
      <c r="AK92" s="155">
        <f t="shared" si="45"/>
        <v>0.58217693161756601</v>
      </c>
      <c r="AL92" s="161"/>
      <c r="AM92" s="95">
        <v>8640</v>
      </c>
      <c r="AN92" s="95">
        <v>2237.26628571429</v>
      </c>
      <c r="AO92" s="155">
        <v>0.25894285714285797</v>
      </c>
      <c r="AP92" s="140">
        <f t="shared" si="46"/>
        <v>34560</v>
      </c>
      <c r="AQ92" s="140">
        <f t="shared" si="47"/>
        <v>8949.06514285716</v>
      </c>
      <c r="AR92" s="96">
        <f t="shared" si="48"/>
        <v>0.42789120370370398</v>
      </c>
      <c r="AS92" s="96">
        <f t="shared" si="49"/>
        <v>0.54336513617639404</v>
      </c>
      <c r="AV92" s="93">
        <f t="shared" si="50"/>
        <v>0</v>
      </c>
    </row>
    <row r="93" spans="1:48" ht="21.95" customHeight="1">
      <c r="A93" s="61">
        <v>104428</v>
      </c>
      <c r="B93" s="61" t="s">
        <v>139</v>
      </c>
      <c r="C93" s="61" t="s">
        <v>137</v>
      </c>
      <c r="D93" s="62">
        <v>1</v>
      </c>
      <c r="E93" s="62">
        <v>150</v>
      </c>
      <c r="F93" s="63">
        <v>450</v>
      </c>
      <c r="G93" s="64">
        <v>11440</v>
      </c>
      <c r="H93" s="93">
        <v>3140.3911314285801</v>
      </c>
      <c r="I93" s="147">
        <f>VLOOKUP(A93,[1]正式员工数!$A:$C,3,0)</f>
        <v>2</v>
      </c>
      <c r="J93" s="95">
        <f>VLOOKUP(A93,[3]查询时间段分门店销售汇总!$D:$L,9,0)</f>
        <v>34997.68</v>
      </c>
      <c r="K93" s="95">
        <f>VLOOKUP(A93,[3]查询时间段分门店销售汇总!$D:$M,10,0)</f>
        <v>10140.35</v>
      </c>
      <c r="L93" s="96">
        <v>0.27450971428571502</v>
      </c>
      <c r="M93" s="147">
        <f t="shared" si="34"/>
        <v>34320</v>
      </c>
      <c r="N93" s="147">
        <f t="shared" si="35"/>
        <v>9421.1733942857409</v>
      </c>
      <c r="O93" s="108">
        <f t="shared" si="36"/>
        <v>1.0197459207459201</v>
      </c>
      <c r="P93" s="148">
        <f t="shared" si="37"/>
        <v>1.0763362031050701</v>
      </c>
      <c r="Q93" s="154" t="s">
        <v>49</v>
      </c>
      <c r="R93" s="111">
        <f>(K93-N93)*0.05</f>
        <v>35.958830285712999</v>
      </c>
      <c r="S93" s="140">
        <v>12480</v>
      </c>
      <c r="T93" s="140">
        <v>3231.9634285714301</v>
      </c>
      <c r="U93" s="155">
        <v>0.25897142857142902</v>
      </c>
      <c r="V93" s="140">
        <f t="shared" si="38"/>
        <v>37440</v>
      </c>
      <c r="W93" s="140">
        <f t="shared" si="39"/>
        <v>9695.8902857142893</v>
      </c>
      <c r="X93" s="155">
        <f t="shared" si="40"/>
        <v>0.93476709401709401</v>
      </c>
      <c r="Y93" s="159">
        <f t="shared" si="41"/>
        <v>1.04584001068376</v>
      </c>
      <c r="Z93" s="161"/>
      <c r="AA93" s="161"/>
      <c r="AB93" s="95"/>
      <c r="AC93" s="95">
        <f>VLOOKUP(A93,[2]查询时间段分门店销售汇总!$D:$L,9,0)</f>
        <v>39943.67</v>
      </c>
      <c r="AD93" s="95">
        <f>VLOOKUP(A93,[2]查询时间段分门店销售汇总!$D:$M,10,0)</f>
        <v>11961.37</v>
      </c>
      <c r="AE93" s="93">
        <v>8320</v>
      </c>
      <c r="AF93" s="93">
        <v>2725.1328000000099</v>
      </c>
      <c r="AG93" s="155">
        <v>0.327540000000001</v>
      </c>
      <c r="AH93" s="106">
        <f t="shared" si="42"/>
        <v>33280</v>
      </c>
      <c r="AI93" s="106">
        <f t="shared" si="43"/>
        <v>10900.531199999999</v>
      </c>
      <c r="AJ93" s="159">
        <f t="shared" si="44"/>
        <v>1.2002304687500001</v>
      </c>
      <c r="AK93" s="159">
        <f t="shared" si="45"/>
        <v>1.0973199177669399</v>
      </c>
      <c r="AL93" s="161" t="s">
        <v>49</v>
      </c>
      <c r="AM93" s="95">
        <v>9360</v>
      </c>
      <c r="AN93" s="95">
        <v>2919.7851428571498</v>
      </c>
      <c r="AO93" s="155">
        <v>0.31194285714285802</v>
      </c>
      <c r="AP93" s="140">
        <f t="shared" si="46"/>
        <v>37440</v>
      </c>
      <c r="AQ93" s="140">
        <f t="shared" si="47"/>
        <v>11679.140571428599</v>
      </c>
      <c r="AR93" s="148">
        <f t="shared" si="48"/>
        <v>1.06687152777778</v>
      </c>
      <c r="AS93" s="148">
        <f t="shared" si="49"/>
        <v>1.0241652565824799</v>
      </c>
      <c r="AT93" s="121">
        <v>200</v>
      </c>
      <c r="AV93" s="93">
        <f t="shared" si="50"/>
        <v>235.95883028571299</v>
      </c>
    </row>
    <row r="94" spans="1:48" ht="21.95" customHeight="1">
      <c r="A94" s="117">
        <v>754</v>
      </c>
      <c r="B94" s="117" t="s">
        <v>140</v>
      </c>
      <c r="C94" s="117" t="s">
        <v>137</v>
      </c>
      <c r="D94" s="27">
        <v>2</v>
      </c>
      <c r="E94" s="27">
        <v>100</v>
      </c>
      <c r="F94" s="63">
        <v>300</v>
      </c>
      <c r="G94" s="64">
        <v>9504</v>
      </c>
      <c r="H94" s="93">
        <v>2295.4875428571399</v>
      </c>
      <c r="I94" s="147">
        <f>VLOOKUP(A94,[1]正式员工数!$A:$C,3,0)</f>
        <v>2</v>
      </c>
      <c r="J94" s="95">
        <f>VLOOKUP(A94,[3]查询时间段分门店销售汇总!$D:$L,9,0)</f>
        <v>18058.2</v>
      </c>
      <c r="K94" s="95">
        <f>VLOOKUP(A94,[3]查询时间段分门店销售汇总!$D:$M,10,0)</f>
        <v>5285.79</v>
      </c>
      <c r="L94" s="96">
        <v>0.24152857142857201</v>
      </c>
      <c r="M94" s="147">
        <f t="shared" si="34"/>
        <v>28512</v>
      </c>
      <c r="N94" s="147">
        <f t="shared" si="35"/>
        <v>6886.4626285714203</v>
      </c>
      <c r="O94" s="96">
        <f t="shared" si="36"/>
        <v>0.63335437710437703</v>
      </c>
      <c r="P94" s="110">
        <f t="shared" si="37"/>
        <v>0.76756243155515702</v>
      </c>
      <c r="Q94" s="154"/>
      <c r="S94" s="140">
        <v>10368</v>
      </c>
      <c r="T94" s="140">
        <v>2362.4228571428598</v>
      </c>
      <c r="U94" s="155">
        <v>0.22785714285714301</v>
      </c>
      <c r="V94" s="140">
        <f t="shared" si="38"/>
        <v>31104</v>
      </c>
      <c r="W94" s="140">
        <f t="shared" si="39"/>
        <v>7087.2685714285799</v>
      </c>
      <c r="X94" s="155">
        <f t="shared" si="40"/>
        <v>0.58057484567901196</v>
      </c>
      <c r="Y94" s="155">
        <f t="shared" si="41"/>
        <v>0.745814829327759</v>
      </c>
      <c r="Z94" s="161"/>
      <c r="AA94" s="161"/>
      <c r="AB94" s="161"/>
      <c r="AC94" s="95">
        <f>VLOOKUP(A94,[2]查询时间段分门店销售汇总!$D:$L,9,0)</f>
        <v>14861.7</v>
      </c>
      <c r="AD94" s="95">
        <f>VLOOKUP(A94,[2]查询时间段分门店销售汇总!$D:$M,10,0)</f>
        <v>4997.49</v>
      </c>
      <c r="AE94" s="93">
        <v>6912</v>
      </c>
      <c r="AF94" s="93">
        <v>1991.952</v>
      </c>
      <c r="AG94" s="155">
        <v>0.28818749999999999</v>
      </c>
      <c r="AH94" s="106">
        <f t="shared" si="42"/>
        <v>27648</v>
      </c>
      <c r="AI94" s="106">
        <f t="shared" si="43"/>
        <v>7967.808</v>
      </c>
      <c r="AJ94" s="155">
        <f t="shared" si="44"/>
        <v>0.53753255208333295</v>
      </c>
      <c r="AK94" s="155">
        <f t="shared" si="45"/>
        <v>0.62721014361791805</v>
      </c>
      <c r="AL94" s="161"/>
      <c r="AM94" s="95">
        <v>7776</v>
      </c>
      <c r="AN94" s="95">
        <v>2134.2342857142899</v>
      </c>
      <c r="AO94" s="155">
        <v>0.27446428571428599</v>
      </c>
      <c r="AP94" s="140">
        <f t="shared" si="46"/>
        <v>31104</v>
      </c>
      <c r="AQ94" s="140">
        <f t="shared" si="47"/>
        <v>8536.9371428571594</v>
      </c>
      <c r="AR94" s="96">
        <f t="shared" si="48"/>
        <v>0.47780671296296301</v>
      </c>
      <c r="AS94" s="96">
        <f t="shared" si="49"/>
        <v>0.58539613404338897</v>
      </c>
      <c r="AV94" s="93">
        <f t="shared" si="50"/>
        <v>0</v>
      </c>
    </row>
    <row r="95" spans="1:48" ht="21.95" customHeight="1">
      <c r="A95" s="117">
        <v>104838</v>
      </c>
      <c r="B95" s="117" t="s">
        <v>141</v>
      </c>
      <c r="C95" s="117" t="s">
        <v>137</v>
      </c>
      <c r="D95" s="27">
        <v>2</v>
      </c>
      <c r="E95" s="27">
        <v>100</v>
      </c>
      <c r="F95" s="63">
        <v>300</v>
      </c>
      <c r="G95" s="64">
        <v>9400</v>
      </c>
      <c r="H95" s="93">
        <v>2426.94571428572</v>
      </c>
      <c r="I95" s="147">
        <f>VLOOKUP(A95,[1]正式员工数!$A:$C,3,0)</f>
        <v>2</v>
      </c>
      <c r="J95" s="95">
        <f>VLOOKUP(A95,[3]查询时间段分门店销售汇总!$D:$L,9,0)</f>
        <v>13132.71</v>
      </c>
      <c r="K95" s="95">
        <f>VLOOKUP(A95,[3]查询时间段分门店销售汇总!$D:$M,10,0)</f>
        <v>4184.87</v>
      </c>
      <c r="L95" s="96">
        <v>0.25818571428571502</v>
      </c>
      <c r="M95" s="147">
        <f t="shared" si="34"/>
        <v>28200</v>
      </c>
      <c r="N95" s="147">
        <f t="shared" si="35"/>
        <v>7280.83714285716</v>
      </c>
      <c r="O95" s="96">
        <f t="shared" si="36"/>
        <v>0.46569893617021302</v>
      </c>
      <c r="P95" s="110">
        <f t="shared" si="37"/>
        <v>0.57477868518258901</v>
      </c>
      <c r="Q95" s="154"/>
      <c r="S95" s="140">
        <v>10254.5454545455</v>
      </c>
      <c r="T95" s="140">
        <v>2497.7142857142999</v>
      </c>
      <c r="U95" s="155">
        <v>0.24357142857142899</v>
      </c>
      <c r="V95" s="140">
        <f t="shared" si="38"/>
        <v>30763.636363636499</v>
      </c>
      <c r="W95" s="140">
        <f t="shared" si="39"/>
        <v>7493.1428571428996</v>
      </c>
      <c r="X95" s="155">
        <f t="shared" si="40"/>
        <v>0.42689069148935999</v>
      </c>
      <c r="Y95" s="155">
        <f t="shared" si="41"/>
        <v>0.55849328910241403</v>
      </c>
      <c r="Z95" s="161"/>
      <c r="AA95" s="161"/>
      <c r="AB95" s="161"/>
      <c r="AC95" s="95">
        <f>VLOOKUP(A95,[2]查询时间段分门店销售汇总!$D:$L,9,0)</f>
        <v>19420.169999999998</v>
      </c>
      <c r="AD95" s="95">
        <f>VLOOKUP(A95,[2]查询时间段分门店销售汇总!$D:$M,10,0)</f>
        <v>5548.94</v>
      </c>
      <c r="AE95" s="93">
        <v>6836.3636363636397</v>
      </c>
      <c r="AF95" s="93">
        <v>2106.02727272728</v>
      </c>
      <c r="AG95" s="155">
        <v>0.30806250000000102</v>
      </c>
      <c r="AH95" s="106">
        <f t="shared" si="42"/>
        <v>27345.454545454599</v>
      </c>
      <c r="AI95" s="106">
        <f t="shared" si="43"/>
        <v>8424.1090909091199</v>
      </c>
      <c r="AJ95" s="155">
        <f t="shared" si="44"/>
        <v>0.71017908909574401</v>
      </c>
      <c r="AK95" s="155">
        <f t="shared" si="45"/>
        <v>0.658697547730969</v>
      </c>
      <c r="AL95" s="161"/>
      <c r="AM95" s="95">
        <v>7690.9090909090901</v>
      </c>
      <c r="AN95" s="95">
        <v>2256.4577922078001</v>
      </c>
      <c r="AO95" s="155">
        <v>0.29339285714285801</v>
      </c>
      <c r="AP95" s="140">
        <f t="shared" si="46"/>
        <v>30763.6363636364</v>
      </c>
      <c r="AQ95" s="140">
        <f t="shared" si="47"/>
        <v>9025.8311688312006</v>
      </c>
      <c r="AR95" s="96">
        <f t="shared" si="48"/>
        <v>0.63127030141843998</v>
      </c>
      <c r="AS95" s="96">
        <f t="shared" si="49"/>
        <v>0.61478437788223805</v>
      </c>
      <c r="AV95" s="93">
        <f t="shared" si="50"/>
        <v>0</v>
      </c>
    </row>
    <row r="96" spans="1:48" ht="21.95" customHeight="1">
      <c r="A96" s="120">
        <v>56</v>
      </c>
      <c r="B96" s="120" t="s">
        <v>142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3">
        <v>1832.2857142857099</v>
      </c>
      <c r="I96" s="147">
        <f>VLOOKUP(A96,[1]正式员工数!$A:$C,3,0)</f>
        <v>2</v>
      </c>
      <c r="J96" s="95">
        <f>VLOOKUP(A96,[3]查询时间段分门店销售汇总!$D:$L,9,0)</f>
        <v>17741.669999999998</v>
      </c>
      <c r="K96" s="95">
        <f>VLOOKUP(A96,[3]查询时间段分门店销售汇总!$D:$M,10,0)</f>
        <v>5680.08</v>
      </c>
      <c r="L96" s="96">
        <v>0.20821428571428499</v>
      </c>
      <c r="M96" s="147">
        <f t="shared" si="34"/>
        <v>26400</v>
      </c>
      <c r="N96" s="147">
        <f t="shared" si="35"/>
        <v>5496.8571428571304</v>
      </c>
      <c r="O96" s="96">
        <f t="shared" si="36"/>
        <v>0.67203295454545497</v>
      </c>
      <c r="P96" s="148">
        <f t="shared" si="37"/>
        <v>1.0333322937782701</v>
      </c>
      <c r="Q96" s="154"/>
      <c r="S96" s="140">
        <v>9600</v>
      </c>
      <c r="T96" s="140">
        <v>1885.7142857142801</v>
      </c>
      <c r="U96" s="155">
        <v>0.19642857142857101</v>
      </c>
      <c r="V96" s="140">
        <f t="shared" si="38"/>
        <v>28800</v>
      </c>
      <c r="W96" s="140">
        <f t="shared" si="39"/>
        <v>5657.1428571428396</v>
      </c>
      <c r="X96" s="155">
        <f t="shared" si="40"/>
        <v>0.616030208333333</v>
      </c>
      <c r="Y96" s="159">
        <f t="shared" si="41"/>
        <v>1.00405454545455</v>
      </c>
      <c r="Z96" s="161"/>
      <c r="AA96" s="161"/>
      <c r="AB96" s="95"/>
      <c r="AC96" s="95">
        <f>VLOOKUP(A96,[2]查询时间段分门店销售汇总!$D:$L,9,0)</f>
        <v>12636.91</v>
      </c>
      <c r="AD96" s="95">
        <f>VLOOKUP(A96,[2]查询时间段分门店销售汇总!$D:$M,10,0)</f>
        <v>4159.79</v>
      </c>
      <c r="AE96" s="93">
        <v>6400</v>
      </c>
      <c r="AF96" s="93">
        <v>1590</v>
      </c>
      <c r="AG96" s="155">
        <v>0.24843750000000001</v>
      </c>
      <c r="AH96" s="106">
        <f t="shared" si="42"/>
        <v>25600</v>
      </c>
      <c r="AI96" s="106">
        <f t="shared" si="43"/>
        <v>6360</v>
      </c>
      <c r="AJ96" s="155">
        <f t="shared" si="44"/>
        <v>0.49362929687500001</v>
      </c>
      <c r="AK96" s="155">
        <f t="shared" si="45"/>
        <v>0.65405503144654098</v>
      </c>
      <c r="AL96" s="161"/>
      <c r="AM96" s="95">
        <v>7200</v>
      </c>
      <c r="AN96" s="95">
        <v>1703.57142857143</v>
      </c>
      <c r="AO96" s="155">
        <v>0.23660714285714199</v>
      </c>
      <c r="AP96" s="140">
        <f t="shared" si="46"/>
        <v>28800</v>
      </c>
      <c r="AQ96" s="140">
        <f t="shared" si="47"/>
        <v>6814.2857142857201</v>
      </c>
      <c r="AR96" s="96">
        <f t="shared" si="48"/>
        <v>0.43878159722222199</v>
      </c>
      <c r="AS96" s="96">
        <f t="shared" si="49"/>
        <v>0.61045136268343803</v>
      </c>
      <c r="AV96" s="93">
        <f t="shared" si="50"/>
        <v>0</v>
      </c>
    </row>
    <row r="97" spans="1:48" ht="21.95" customHeight="1">
      <c r="A97" s="61">
        <v>52</v>
      </c>
      <c r="B97" s="61" t="s">
        <v>143</v>
      </c>
      <c r="C97" s="61" t="s">
        <v>137</v>
      </c>
      <c r="D97" s="62">
        <v>3</v>
      </c>
      <c r="E97" s="62">
        <v>100</v>
      </c>
      <c r="F97" s="63">
        <v>300</v>
      </c>
      <c r="G97" s="64">
        <v>8800</v>
      </c>
      <c r="H97" s="93">
        <v>2264.7051428571399</v>
      </c>
      <c r="I97" s="147">
        <f>VLOOKUP(A97,[1]正式员工数!$A:$C,3,0)</f>
        <v>2</v>
      </c>
      <c r="J97" s="95">
        <f>VLOOKUP(A97,[3]查询时间段分门店销售汇总!$D:$L,9,0)</f>
        <v>10420.6</v>
      </c>
      <c r="K97" s="95">
        <f>VLOOKUP(A97,[3]查询时间段分门店销售汇总!$D:$M,10,0)</f>
        <v>3049.52</v>
      </c>
      <c r="L97" s="96">
        <v>0.25735285714285699</v>
      </c>
      <c r="M97" s="147">
        <f t="shared" si="34"/>
        <v>26400</v>
      </c>
      <c r="N97" s="147">
        <f t="shared" si="35"/>
        <v>6794.1154285714201</v>
      </c>
      <c r="O97" s="96">
        <f t="shared" si="36"/>
        <v>0.394719696969697</v>
      </c>
      <c r="P97" s="110">
        <f t="shared" si="37"/>
        <v>0.44884724612946603</v>
      </c>
      <c r="Q97" s="154"/>
      <c r="S97" s="140">
        <v>9600</v>
      </c>
      <c r="T97" s="140">
        <v>2330.74285714285</v>
      </c>
      <c r="U97" s="155">
        <v>0.24278571428571399</v>
      </c>
      <c r="V97" s="140">
        <f t="shared" si="38"/>
        <v>28800</v>
      </c>
      <c r="W97" s="140">
        <f t="shared" si="39"/>
        <v>6992.2285714285499</v>
      </c>
      <c r="X97" s="155">
        <f t="shared" si="40"/>
        <v>0.36182638888888902</v>
      </c>
      <c r="Y97" s="155">
        <f t="shared" si="41"/>
        <v>0.436129907489132</v>
      </c>
      <c r="Z97" s="161"/>
      <c r="AA97" s="161"/>
      <c r="AB97" s="161"/>
      <c r="AC97" s="95">
        <f>VLOOKUP(A97,[2]查询时间段分门店销售汇总!$D:$L,9,0)</f>
        <v>9417.8799999999992</v>
      </c>
      <c r="AD97" s="95">
        <f>VLOOKUP(A97,[2]查询时间段分门店销售汇总!$D:$M,10,0)</f>
        <v>3426.93</v>
      </c>
      <c r="AE97" s="93">
        <v>6400</v>
      </c>
      <c r="AF97" s="93">
        <v>1965.24</v>
      </c>
      <c r="AG97" s="155">
        <v>0.30706875</v>
      </c>
      <c r="AH97" s="106">
        <f t="shared" si="42"/>
        <v>25600</v>
      </c>
      <c r="AI97" s="106">
        <f t="shared" si="43"/>
        <v>7860.96</v>
      </c>
      <c r="AJ97" s="155">
        <f t="shared" si="44"/>
        <v>0.36788593749999998</v>
      </c>
      <c r="AK97" s="155">
        <f t="shared" si="45"/>
        <v>0.43594293826708203</v>
      </c>
      <c r="AL97" s="161"/>
      <c r="AM97" s="95">
        <v>7200</v>
      </c>
      <c r="AN97" s="95">
        <v>2105.61428571428</v>
      </c>
      <c r="AO97" s="155">
        <v>0.292446428571428</v>
      </c>
      <c r="AP97" s="140">
        <f t="shared" si="46"/>
        <v>28800</v>
      </c>
      <c r="AQ97" s="140">
        <f t="shared" si="47"/>
        <v>8422.4571428571198</v>
      </c>
      <c r="AR97" s="96">
        <f t="shared" si="48"/>
        <v>0.32700972222222202</v>
      </c>
      <c r="AS97" s="96">
        <f t="shared" si="49"/>
        <v>0.40688007571594398</v>
      </c>
      <c r="AV97" s="93">
        <f t="shared" si="50"/>
        <v>0</v>
      </c>
    </row>
    <row r="98" spans="1:48" ht="21.95" customHeight="1">
      <c r="A98" s="117">
        <v>122176</v>
      </c>
      <c r="B98" s="117" t="s">
        <v>144</v>
      </c>
      <c r="C98" s="117" t="s">
        <v>137</v>
      </c>
      <c r="D98" s="27">
        <v>4</v>
      </c>
      <c r="E98" s="27">
        <v>50</v>
      </c>
      <c r="F98" s="63">
        <v>150</v>
      </c>
      <c r="G98" s="64">
        <v>4180</v>
      </c>
      <c r="H98" s="93">
        <v>905.14914285714201</v>
      </c>
      <c r="I98" s="147">
        <f>VLOOKUP(A98,[1]正式员工数!$A:$C,3,0)</f>
        <v>2</v>
      </c>
      <c r="J98" s="95">
        <f>VLOOKUP(A98,[3]查询时间段分门店销售汇总!$D:$L,9,0)</f>
        <v>2718.42</v>
      </c>
      <c r="K98" s="95">
        <f>VLOOKUP(A98,[3]查询时间段分门店销售汇总!$D:$M,10,0)</f>
        <v>928.95</v>
      </c>
      <c r="L98" s="96">
        <v>0.21654285714285701</v>
      </c>
      <c r="M98" s="147">
        <f t="shared" si="34"/>
        <v>12540</v>
      </c>
      <c r="N98" s="147">
        <f t="shared" si="35"/>
        <v>2715.44742857143</v>
      </c>
      <c r="O98" s="96">
        <f t="shared" si="36"/>
        <v>0.21677990430621999</v>
      </c>
      <c r="P98" s="110">
        <f t="shared" si="37"/>
        <v>0.34209831876167501</v>
      </c>
      <c r="Q98" s="154"/>
      <c r="S98" s="140">
        <v>4560</v>
      </c>
      <c r="T98" s="140">
        <v>931.54285714285595</v>
      </c>
      <c r="U98" s="155">
        <v>0.20428571428571399</v>
      </c>
      <c r="V98" s="140">
        <f t="shared" si="38"/>
        <v>13680</v>
      </c>
      <c r="W98" s="140">
        <f t="shared" si="39"/>
        <v>2794.62857142857</v>
      </c>
      <c r="X98" s="155">
        <f t="shared" si="40"/>
        <v>0.19871491228070201</v>
      </c>
      <c r="Y98" s="155">
        <f t="shared" si="41"/>
        <v>0.33240553306342802</v>
      </c>
      <c r="Z98" s="161"/>
      <c r="AA98" s="161"/>
      <c r="AB98" s="161"/>
      <c r="AC98" s="95">
        <f>VLOOKUP(A98,[2]查询时间段分门店销售汇总!$D:$L,9,0)</f>
        <v>3480.85</v>
      </c>
      <c r="AD98" s="95">
        <f>VLOOKUP(A98,[2]查询时间段分门店销售汇总!$D:$M,10,0)</f>
        <v>1254.3900000000001</v>
      </c>
      <c r="AE98" s="93">
        <v>3040</v>
      </c>
      <c r="AF98" s="93">
        <v>785.45999999999901</v>
      </c>
      <c r="AG98" s="155">
        <v>0.25837500000000002</v>
      </c>
      <c r="AH98" s="106">
        <f t="shared" si="42"/>
        <v>12160</v>
      </c>
      <c r="AI98" s="106">
        <f t="shared" si="43"/>
        <v>3141.84</v>
      </c>
      <c r="AJ98" s="155">
        <f t="shared" si="44"/>
        <v>0.28625411184210497</v>
      </c>
      <c r="AK98" s="155">
        <f t="shared" si="45"/>
        <v>0.39925330379650198</v>
      </c>
      <c r="AL98" s="161"/>
      <c r="AM98" s="95">
        <v>3420</v>
      </c>
      <c r="AN98" s="95">
        <v>841.56428571428501</v>
      </c>
      <c r="AO98" s="155">
        <v>0.246071428571428</v>
      </c>
      <c r="AP98" s="140">
        <f t="shared" si="46"/>
        <v>13680</v>
      </c>
      <c r="AQ98" s="140">
        <f t="shared" si="47"/>
        <v>3366.25714285714</v>
      </c>
      <c r="AR98" s="96">
        <f t="shared" si="48"/>
        <v>0.25444809941520502</v>
      </c>
      <c r="AS98" s="96">
        <f t="shared" si="49"/>
        <v>0.37263641687673499</v>
      </c>
      <c r="AV98" s="93">
        <f t="shared" si="50"/>
        <v>0</v>
      </c>
    </row>
    <row r="99" spans="1:48" ht="21.95" customHeight="1">
      <c r="A99" s="61">
        <v>517</v>
      </c>
      <c r="B99" s="61" t="s">
        <v>145</v>
      </c>
      <c r="C99" s="61" t="s">
        <v>146</v>
      </c>
      <c r="D99" s="62">
        <v>1</v>
      </c>
      <c r="E99" s="62">
        <v>200</v>
      </c>
      <c r="F99" s="63">
        <v>600</v>
      </c>
      <c r="G99" s="64">
        <v>45000</v>
      </c>
      <c r="H99" s="93">
        <v>8260.2771428571705</v>
      </c>
      <c r="I99" s="147">
        <f>VLOOKUP(A99,[1]正式员工数!$A:$C,3,0)</f>
        <v>3</v>
      </c>
      <c r="J99" s="95">
        <f>VLOOKUP(A99,[3]查询时间段分门店销售汇总!$D:$L,9,0)</f>
        <v>99509.99</v>
      </c>
      <c r="K99" s="95">
        <f>VLOOKUP(A99,[3]查询时间段分门店销售汇总!$D:$M,10,0)</f>
        <v>19814.37</v>
      </c>
      <c r="L99" s="96">
        <v>0.18356171428571499</v>
      </c>
      <c r="M99" s="147">
        <f t="shared" si="34"/>
        <v>135000</v>
      </c>
      <c r="N99" s="147">
        <f t="shared" si="35"/>
        <v>24780.831428571499</v>
      </c>
      <c r="O99" s="96">
        <f t="shared" si="36"/>
        <v>0.73711103703703695</v>
      </c>
      <c r="P99" s="110">
        <f t="shared" si="37"/>
        <v>0.79958455216133995</v>
      </c>
      <c r="Q99" s="154"/>
      <c r="S99" s="140">
        <v>49090.909090909103</v>
      </c>
      <c r="T99" s="140">
        <v>8501.1428571428805</v>
      </c>
      <c r="U99" s="155">
        <v>0.173171428571429</v>
      </c>
      <c r="V99" s="140">
        <f t="shared" si="38"/>
        <v>147272.727272727</v>
      </c>
      <c r="W99" s="140">
        <f t="shared" si="39"/>
        <v>25503.428571428602</v>
      </c>
      <c r="X99" s="155">
        <f t="shared" si="40"/>
        <v>0.67568511728395197</v>
      </c>
      <c r="Y99" s="155">
        <f t="shared" si="41"/>
        <v>0.77692965651677004</v>
      </c>
      <c r="Z99" s="161"/>
      <c r="AA99" s="161"/>
      <c r="AB99" s="161"/>
      <c r="AC99" s="95">
        <f>VLOOKUP(A99,[2]查询时间段分门店销售汇总!$D:$L,9,0)</f>
        <v>114224.1</v>
      </c>
      <c r="AD99" s="95">
        <f>VLOOKUP(A99,[2]查询时间段分门店销售汇总!$D:$M,10,0)</f>
        <v>21397.1</v>
      </c>
      <c r="AE99" s="93">
        <v>32727.272727272699</v>
      </c>
      <c r="AF99" s="93">
        <v>7168.0090909091195</v>
      </c>
      <c r="AG99" s="155">
        <v>0.21902250000000101</v>
      </c>
      <c r="AH99" s="106">
        <f t="shared" si="42"/>
        <v>130909.090909091</v>
      </c>
      <c r="AI99" s="106">
        <f t="shared" si="43"/>
        <v>28672.0363636365</v>
      </c>
      <c r="AJ99" s="155">
        <f t="shared" si="44"/>
        <v>0.87254520833333404</v>
      </c>
      <c r="AK99" s="155">
        <f t="shared" si="45"/>
        <v>0.74627067741644704</v>
      </c>
      <c r="AL99" s="161"/>
      <c r="AM99" s="95">
        <v>36818.181818181802</v>
      </c>
      <c r="AN99" s="95">
        <v>7680.0097402597703</v>
      </c>
      <c r="AO99" s="155">
        <v>0.208592857142858</v>
      </c>
      <c r="AP99" s="140">
        <f t="shared" si="46"/>
        <v>147272.727272727</v>
      </c>
      <c r="AQ99" s="140">
        <f t="shared" si="47"/>
        <v>30720.038961039099</v>
      </c>
      <c r="AR99" s="96">
        <f t="shared" si="48"/>
        <v>0.775595740740741</v>
      </c>
      <c r="AS99" s="96">
        <f t="shared" si="49"/>
        <v>0.69651929892201703</v>
      </c>
      <c r="AV99" s="93">
        <f t="shared" si="50"/>
        <v>0</v>
      </c>
    </row>
    <row r="100" spans="1:48" ht="21.95" customHeight="1">
      <c r="A100" s="61">
        <v>114685</v>
      </c>
      <c r="B100" s="61" t="s">
        <v>147</v>
      </c>
      <c r="C100" s="61" t="s">
        <v>146</v>
      </c>
      <c r="D100" s="62">
        <v>1</v>
      </c>
      <c r="E100" s="62">
        <v>200</v>
      </c>
      <c r="F100" s="63">
        <v>600</v>
      </c>
      <c r="G100" s="64">
        <v>49000</v>
      </c>
      <c r="H100" s="93">
        <v>8161.99999999997</v>
      </c>
      <c r="I100" s="147">
        <f>VLOOKUP(A100,[1]正式员工数!$A:$C,3,0)</f>
        <v>4</v>
      </c>
      <c r="J100" s="95">
        <f>VLOOKUP(A100,[3]查询时间段分门店销售汇总!$D:$L,9,0)</f>
        <v>129789.31</v>
      </c>
      <c r="K100" s="95">
        <f>VLOOKUP(A100,[3]查询时间段分门店销售汇总!$D:$M,10,0)</f>
        <v>25007.69</v>
      </c>
      <c r="L100" s="96">
        <v>0.16657142857142801</v>
      </c>
      <c r="M100" s="147">
        <f t="shared" ref="M100:M146" si="51">G100*3</f>
        <v>147000</v>
      </c>
      <c r="N100" s="147">
        <f t="shared" ref="N100:N146" si="52">H100*3</f>
        <v>24485.999999999902</v>
      </c>
      <c r="O100" s="96">
        <f t="shared" ref="O100:O146" si="53">J100/M100</f>
        <v>0.88292047619047598</v>
      </c>
      <c r="P100" s="148">
        <f t="shared" ref="P100:P146" si="54">K100/N100</f>
        <v>1.0213056440415</v>
      </c>
      <c r="Q100" s="154"/>
      <c r="S100" s="140">
        <v>53454.545454545398</v>
      </c>
      <c r="T100" s="140">
        <v>8399.9999999999909</v>
      </c>
      <c r="U100" s="155">
        <v>0.157142857142857</v>
      </c>
      <c r="V100" s="140">
        <f t="shared" ref="V100:V146" si="55">S100*3</f>
        <v>160363.636363636</v>
      </c>
      <c r="W100" s="140">
        <f t="shared" ref="W100:W146" si="56">T100*3</f>
        <v>25200</v>
      </c>
      <c r="X100" s="155">
        <f t="shared" ref="X100:X146" si="57">J100/V100</f>
        <v>0.80934376984127199</v>
      </c>
      <c r="Y100" s="155">
        <f t="shared" ref="Y100:Y146" si="58">K100/W100</f>
        <v>0.992368650793651</v>
      </c>
      <c r="Z100" s="161"/>
      <c r="AA100" s="161"/>
      <c r="AB100" s="161"/>
      <c r="AC100" s="95">
        <f>VLOOKUP(A100,[2]查询时间段分门店销售汇总!$D:$L,9,0)</f>
        <v>148183.81</v>
      </c>
      <c r="AD100" s="95">
        <f>VLOOKUP(A100,[2]查询时间段分门店销售汇总!$D:$M,10,0)</f>
        <v>26145.82</v>
      </c>
      <c r="AE100" s="93">
        <v>35636.363636363603</v>
      </c>
      <c r="AF100" s="93">
        <v>7082.7272727272702</v>
      </c>
      <c r="AG100" s="155">
        <v>0.19875000000000001</v>
      </c>
      <c r="AH100" s="106">
        <f t="shared" ref="AH100:AH146" si="59">AE100*4</f>
        <v>142545.45454545401</v>
      </c>
      <c r="AI100" s="106">
        <f t="shared" ref="AI100:AI146" si="60">AF100*4</f>
        <v>28330.909090909099</v>
      </c>
      <c r="AJ100" s="155">
        <f t="shared" ref="AJ100:AJ146" si="61">AC100/AH100</f>
        <v>1.0395547895408199</v>
      </c>
      <c r="AK100" s="155">
        <f t="shared" ref="AK100:AK146" si="62">AD100/AI100</f>
        <v>0.92287260942112703</v>
      </c>
      <c r="AL100" s="161"/>
      <c r="AM100" s="95">
        <v>40090.909090909103</v>
      </c>
      <c r="AN100" s="95">
        <v>7588.6363636363503</v>
      </c>
      <c r="AO100" s="155">
        <v>0.189285714285714</v>
      </c>
      <c r="AP100" s="140">
        <f t="shared" ref="AP100:AP146" si="63">AM100*4</f>
        <v>160363.636363636</v>
      </c>
      <c r="AQ100" s="140">
        <f t="shared" ref="AQ100:AQ146" si="64">AN100*4</f>
        <v>30354.545454545401</v>
      </c>
      <c r="AR100" s="96">
        <f t="shared" ref="AR100:AR146" si="65">AC100/AP100</f>
        <v>0.92404870181405896</v>
      </c>
      <c r="AS100" s="96">
        <f t="shared" ref="AS100:AS146" si="66">AD100/AQ100</f>
        <v>0.86134776879305297</v>
      </c>
      <c r="AV100" s="93">
        <f t="shared" ref="AV100:AV146" si="67">R100+AB100+AT100+AU100</f>
        <v>0</v>
      </c>
    </row>
    <row r="101" spans="1:48" ht="21.95" customHeight="1">
      <c r="A101" s="61">
        <v>337</v>
      </c>
      <c r="B101" s="61" t="s">
        <v>148</v>
      </c>
      <c r="C101" s="61" t="s">
        <v>146</v>
      </c>
      <c r="D101" s="62">
        <v>1</v>
      </c>
      <c r="E101" s="62">
        <v>200</v>
      </c>
      <c r="F101" s="63">
        <v>600</v>
      </c>
      <c r="G101" s="64">
        <v>48000</v>
      </c>
      <c r="H101" s="93">
        <v>10138.2034285715</v>
      </c>
      <c r="I101" s="147">
        <f>VLOOKUP(A101,[1]正式员工数!$A:$C,3,0)</f>
        <v>4</v>
      </c>
      <c r="J101" s="95">
        <f>VLOOKUP(A101,[3]查询时间段分门店销售汇总!$D:$L,9,0)</f>
        <v>147172.37</v>
      </c>
      <c r="K101" s="95">
        <f>VLOOKUP(A101,[3]查询时间段分门店销售汇总!$D:$M,10,0)</f>
        <v>35205.440000000002</v>
      </c>
      <c r="L101" s="96">
        <v>0.211212571428572</v>
      </c>
      <c r="M101" s="147">
        <f t="shared" si="51"/>
        <v>144000</v>
      </c>
      <c r="N101" s="147">
        <f t="shared" si="52"/>
        <v>30414.610285714502</v>
      </c>
      <c r="O101" s="108">
        <f t="shared" si="53"/>
        <v>1.0220303472222201</v>
      </c>
      <c r="P101" s="148">
        <f t="shared" si="54"/>
        <v>1.15751737961725</v>
      </c>
      <c r="Q101" s="154" t="s">
        <v>49</v>
      </c>
      <c r="R101" s="111">
        <f>(K101-N101)*0.05</f>
        <v>239.54148571427501</v>
      </c>
      <c r="S101" s="140">
        <v>52363.636363636397</v>
      </c>
      <c r="T101" s="140">
        <v>10433.828571428599</v>
      </c>
      <c r="U101" s="155">
        <v>0.19925714285714299</v>
      </c>
      <c r="V101" s="140">
        <f t="shared" si="55"/>
        <v>157090.909090909</v>
      </c>
      <c r="W101" s="140">
        <f t="shared" si="56"/>
        <v>31301.485714285802</v>
      </c>
      <c r="X101" s="155">
        <f t="shared" si="57"/>
        <v>0.93686115162037098</v>
      </c>
      <c r="Y101" s="159">
        <f t="shared" si="58"/>
        <v>1.1247210538614301</v>
      </c>
      <c r="Z101" s="161"/>
      <c r="AA101" s="161"/>
      <c r="AB101" s="95"/>
      <c r="AC101" s="95">
        <f>VLOOKUP(A101,[2]查询时间段分门店销售汇总!$D:$L,9,0)</f>
        <v>103265.89</v>
      </c>
      <c r="AD101" s="95">
        <f>VLOOKUP(A101,[2]查询时间段分门店销售汇总!$D:$M,10,0)</f>
        <v>31536.86</v>
      </c>
      <c r="AE101" s="93">
        <v>34909.090909090897</v>
      </c>
      <c r="AF101" s="93">
        <v>8797.6145454545494</v>
      </c>
      <c r="AG101" s="155">
        <v>0.25201499999999999</v>
      </c>
      <c r="AH101" s="106">
        <f t="shared" si="59"/>
        <v>139636.363636364</v>
      </c>
      <c r="AI101" s="106">
        <f t="shared" si="60"/>
        <v>35190.458181818198</v>
      </c>
      <c r="AJ101" s="155">
        <f t="shared" si="61"/>
        <v>0.73953436848958398</v>
      </c>
      <c r="AK101" s="155">
        <f t="shared" si="62"/>
        <v>0.89617645320384298</v>
      </c>
      <c r="AL101" s="161"/>
      <c r="AM101" s="95">
        <v>39272.727272727301</v>
      </c>
      <c r="AN101" s="95">
        <v>9426.0155844155997</v>
      </c>
      <c r="AO101" s="155">
        <v>0.24001428571428601</v>
      </c>
      <c r="AP101" s="140">
        <f t="shared" si="63"/>
        <v>157090.909090909</v>
      </c>
      <c r="AQ101" s="140">
        <f t="shared" si="64"/>
        <v>37704.062337662399</v>
      </c>
      <c r="AR101" s="96">
        <f t="shared" si="65"/>
        <v>0.65736388310185101</v>
      </c>
      <c r="AS101" s="96">
        <f t="shared" si="66"/>
        <v>0.83643135632358601</v>
      </c>
      <c r="AV101" s="93">
        <f t="shared" si="67"/>
        <v>239.54148571427501</v>
      </c>
    </row>
    <row r="102" spans="1:48" ht="21.95" customHeight="1">
      <c r="A102" s="117">
        <v>373</v>
      </c>
      <c r="B102" s="117" t="s">
        <v>149</v>
      </c>
      <c r="C102" s="117" t="s">
        <v>146</v>
      </c>
      <c r="D102" s="27">
        <v>2</v>
      </c>
      <c r="E102" s="27">
        <v>150</v>
      </c>
      <c r="F102" s="63">
        <v>450</v>
      </c>
      <c r="G102" s="64">
        <v>22000</v>
      </c>
      <c r="H102" s="93">
        <v>5817.50714285715</v>
      </c>
      <c r="I102" s="147">
        <f>VLOOKUP(A102,[1]正式员工数!$A:$C,3,0)</f>
        <v>4</v>
      </c>
      <c r="J102" s="95">
        <f>VLOOKUP(A102,[3]查询时间段分门店销售汇总!$D:$L,9,0)</f>
        <v>56233.78</v>
      </c>
      <c r="K102" s="95">
        <f>VLOOKUP(A102,[3]查询时间段分门店销售汇总!$D:$M,10,0)</f>
        <v>14394.49</v>
      </c>
      <c r="L102" s="96">
        <v>0.264432142857143</v>
      </c>
      <c r="M102" s="147">
        <f t="shared" si="51"/>
        <v>66000</v>
      </c>
      <c r="N102" s="147">
        <f t="shared" si="52"/>
        <v>17452.521428571501</v>
      </c>
      <c r="O102" s="96">
        <f t="shared" si="53"/>
        <v>0.85202696969697</v>
      </c>
      <c r="P102" s="110">
        <f t="shared" si="54"/>
        <v>0.82477996425403599</v>
      </c>
      <c r="Q102" s="154"/>
      <c r="S102" s="140">
        <v>24000</v>
      </c>
      <c r="T102" s="140">
        <v>5987.1428571428596</v>
      </c>
      <c r="U102" s="155">
        <v>0.249464285714286</v>
      </c>
      <c r="V102" s="140">
        <f t="shared" si="55"/>
        <v>72000</v>
      </c>
      <c r="W102" s="140">
        <f t="shared" si="56"/>
        <v>17961.428571428602</v>
      </c>
      <c r="X102" s="155">
        <f t="shared" si="57"/>
        <v>0.78102472222222197</v>
      </c>
      <c r="Y102" s="155">
        <f t="shared" si="58"/>
        <v>0.80141119860017396</v>
      </c>
      <c r="Z102" s="161"/>
      <c r="AA102" s="161"/>
      <c r="AB102" s="161"/>
      <c r="AC102" s="95">
        <f>VLOOKUP(A102,[2]查询时间段分门店销售汇总!$D:$L,9,0)</f>
        <v>41396.239999999998</v>
      </c>
      <c r="AD102" s="95">
        <f>VLOOKUP(A102,[2]查询时间段分门店销售汇总!$D:$M,10,0)</f>
        <v>12814.89</v>
      </c>
      <c r="AE102" s="93">
        <v>16000</v>
      </c>
      <c r="AF102" s="93">
        <v>5048.25</v>
      </c>
      <c r="AG102" s="155">
        <v>0.31551562500000002</v>
      </c>
      <c r="AH102" s="106">
        <f t="shared" si="59"/>
        <v>64000</v>
      </c>
      <c r="AI102" s="106">
        <f t="shared" si="60"/>
        <v>20193</v>
      </c>
      <c r="AJ102" s="155">
        <f t="shared" si="61"/>
        <v>0.64681624999999998</v>
      </c>
      <c r="AK102" s="155">
        <f t="shared" si="62"/>
        <v>0.63462041301441097</v>
      </c>
      <c r="AL102" s="161"/>
      <c r="AM102" s="95">
        <v>18000</v>
      </c>
      <c r="AN102" s="95">
        <v>5408.8392857142999</v>
      </c>
      <c r="AO102" s="155">
        <v>0.30049107142857201</v>
      </c>
      <c r="AP102" s="140">
        <f t="shared" si="63"/>
        <v>72000</v>
      </c>
      <c r="AQ102" s="140">
        <f t="shared" si="64"/>
        <v>21635.3571428572</v>
      </c>
      <c r="AR102" s="96">
        <f t="shared" si="65"/>
        <v>0.57494777777777795</v>
      </c>
      <c r="AS102" s="96">
        <f t="shared" si="66"/>
        <v>0.592312385480115</v>
      </c>
      <c r="AV102" s="93">
        <f t="shared" si="67"/>
        <v>0</v>
      </c>
    </row>
    <row r="103" spans="1:48" ht="21.95" customHeight="1">
      <c r="A103" s="117">
        <v>546</v>
      </c>
      <c r="B103" s="117" t="s">
        <v>150</v>
      </c>
      <c r="C103" s="117" t="s">
        <v>146</v>
      </c>
      <c r="D103" s="27">
        <v>2</v>
      </c>
      <c r="E103" s="27">
        <v>150</v>
      </c>
      <c r="F103" s="63">
        <v>450</v>
      </c>
      <c r="G103" s="64">
        <v>20520</v>
      </c>
      <c r="H103" s="93">
        <v>5793.5874857142999</v>
      </c>
      <c r="I103" s="147">
        <f>VLOOKUP(A103,[1]正式员工数!$A:$C,3,0)</f>
        <v>3</v>
      </c>
      <c r="J103" s="95">
        <f>VLOOKUP(A103,[3]查询时间段分门店销售汇总!$D:$L,9,0)</f>
        <v>39611.699999999997</v>
      </c>
      <c r="K103" s="95">
        <f>VLOOKUP(A103,[3]查询时间段分门店销售汇总!$D:$M,10,0)</f>
        <v>10963.97</v>
      </c>
      <c r="L103" s="96">
        <v>0.28233857142857199</v>
      </c>
      <c r="M103" s="147">
        <f t="shared" si="51"/>
        <v>61560</v>
      </c>
      <c r="N103" s="147">
        <f t="shared" si="52"/>
        <v>17380.762457142901</v>
      </c>
      <c r="O103" s="96">
        <f t="shared" si="53"/>
        <v>0.64346491228070202</v>
      </c>
      <c r="P103" s="110">
        <f t="shared" si="54"/>
        <v>0.63081064637036</v>
      </c>
      <c r="Q103" s="154"/>
      <c r="S103" s="140">
        <v>22385.4545454545</v>
      </c>
      <c r="T103" s="140">
        <v>5962.5257142857199</v>
      </c>
      <c r="U103" s="155">
        <v>0.26635714285714301</v>
      </c>
      <c r="V103" s="140">
        <f t="shared" si="55"/>
        <v>67156.363636363501</v>
      </c>
      <c r="W103" s="140">
        <f t="shared" si="56"/>
        <v>17887.577142857201</v>
      </c>
      <c r="X103" s="155">
        <f t="shared" si="57"/>
        <v>0.58984283625731104</v>
      </c>
      <c r="Y103" s="155">
        <f t="shared" si="58"/>
        <v>0.61293767805653299</v>
      </c>
      <c r="Z103" s="161"/>
      <c r="AA103" s="161"/>
      <c r="AB103" s="161"/>
      <c r="AC103" s="95">
        <f>VLOOKUP(A103,[2]查询时间段分门店销售汇总!$D:$L,9,0)</f>
        <v>40266.97</v>
      </c>
      <c r="AD103" s="95">
        <f>VLOOKUP(A103,[2]查询时间段分门店销售汇总!$D:$M,10,0)</f>
        <v>13755.69</v>
      </c>
      <c r="AE103" s="93">
        <v>14923.6363636364</v>
      </c>
      <c r="AF103" s="93">
        <v>5027.4932727272699</v>
      </c>
      <c r="AG103" s="155">
        <v>0.33688125000000002</v>
      </c>
      <c r="AH103" s="106">
        <f t="shared" si="59"/>
        <v>59694.545454545601</v>
      </c>
      <c r="AI103" s="106">
        <f t="shared" si="60"/>
        <v>20109.973090909101</v>
      </c>
      <c r="AJ103" s="155">
        <f t="shared" si="61"/>
        <v>0.674550240618907</v>
      </c>
      <c r="AK103" s="155">
        <f t="shared" si="62"/>
        <v>0.68402329221506497</v>
      </c>
      <c r="AL103" s="161"/>
      <c r="AM103" s="95">
        <v>16789.090909090901</v>
      </c>
      <c r="AN103" s="95">
        <v>5386.5999350649399</v>
      </c>
      <c r="AO103" s="155">
        <v>0.32083928571428599</v>
      </c>
      <c r="AP103" s="140">
        <f t="shared" si="63"/>
        <v>67156.363636363603</v>
      </c>
      <c r="AQ103" s="140">
        <f t="shared" si="64"/>
        <v>21546.3997402598</v>
      </c>
      <c r="AR103" s="96">
        <f t="shared" si="65"/>
        <v>0.59960021388347395</v>
      </c>
      <c r="AS103" s="96">
        <f t="shared" si="66"/>
        <v>0.638421739400727</v>
      </c>
      <c r="AV103" s="93">
        <f t="shared" si="67"/>
        <v>0</v>
      </c>
    </row>
    <row r="104" spans="1:48" ht="21.95" customHeight="1">
      <c r="A104" s="117">
        <v>585</v>
      </c>
      <c r="B104" s="117" t="s">
        <v>151</v>
      </c>
      <c r="C104" s="117" t="s">
        <v>146</v>
      </c>
      <c r="D104" s="27">
        <v>2</v>
      </c>
      <c r="E104" s="27">
        <v>150</v>
      </c>
      <c r="F104" s="63">
        <v>450</v>
      </c>
      <c r="G104" s="64">
        <v>20608</v>
      </c>
      <c r="H104" s="93">
        <v>5492.3263999999799</v>
      </c>
      <c r="I104" s="147">
        <f>VLOOKUP(A104,[1]正式员工数!$A:$C,3,0)</f>
        <v>4</v>
      </c>
      <c r="J104" s="95">
        <f>VLOOKUP(A104,[3]查询时间段分门店销售汇总!$D:$L,9,0)</f>
        <v>57802.25</v>
      </c>
      <c r="K104" s="95">
        <f>VLOOKUP(A104,[3]查询时间段分门店销售汇总!$D:$M,10,0)</f>
        <v>15296.92</v>
      </c>
      <c r="L104" s="96">
        <v>0.26651428571428498</v>
      </c>
      <c r="M104" s="147">
        <f t="shared" si="51"/>
        <v>61824</v>
      </c>
      <c r="N104" s="147">
        <f t="shared" si="52"/>
        <v>16476.9791999999</v>
      </c>
      <c r="O104" s="96">
        <f t="shared" si="53"/>
        <v>0.93494840191511397</v>
      </c>
      <c r="P104" s="110">
        <f t="shared" si="54"/>
        <v>0.928381338249192</v>
      </c>
      <c r="Q104" s="154"/>
      <c r="S104" s="140">
        <v>22481.4545454545</v>
      </c>
      <c r="T104" s="140">
        <v>5652.4799999999896</v>
      </c>
      <c r="U104" s="155">
        <v>0.251428571428571</v>
      </c>
      <c r="V104" s="140">
        <f t="shared" si="55"/>
        <v>67444.363636363501</v>
      </c>
      <c r="W104" s="140">
        <f t="shared" si="56"/>
        <v>16957.439999999999</v>
      </c>
      <c r="X104" s="155">
        <f t="shared" si="57"/>
        <v>0.85703603508885595</v>
      </c>
      <c r="Y104" s="155">
        <f t="shared" si="58"/>
        <v>0.90207720033212602</v>
      </c>
      <c r="Z104" s="161"/>
      <c r="AA104" s="161"/>
      <c r="AB104" s="161"/>
      <c r="AC104" s="95">
        <f>VLOOKUP(A104,[2]查询时间段分门店销售汇总!$D:$L,9,0)</f>
        <v>42858.95</v>
      </c>
      <c r="AD104" s="95">
        <f>VLOOKUP(A104,[2]查询时间段分门店销售汇总!$D:$M,10,0)</f>
        <v>13241.01</v>
      </c>
      <c r="AE104" s="93">
        <v>14987.6363636364</v>
      </c>
      <c r="AF104" s="93">
        <v>4766.0683636363601</v>
      </c>
      <c r="AG104" s="155">
        <v>0.318</v>
      </c>
      <c r="AH104" s="106">
        <f t="shared" si="59"/>
        <v>59950.545454545601</v>
      </c>
      <c r="AI104" s="106">
        <f t="shared" si="60"/>
        <v>19064.2734545454</v>
      </c>
      <c r="AJ104" s="155">
        <f t="shared" si="61"/>
        <v>0.714905088436528</v>
      </c>
      <c r="AK104" s="155">
        <f t="shared" si="62"/>
        <v>0.69454574450845297</v>
      </c>
      <c r="AL104" s="161"/>
      <c r="AM104" s="95">
        <v>16861.090909090901</v>
      </c>
      <c r="AN104" s="95">
        <v>5106.5018181818004</v>
      </c>
      <c r="AO104" s="155">
        <v>0.30285714285714199</v>
      </c>
      <c r="AP104" s="140">
        <f t="shared" si="63"/>
        <v>67444.363636363603</v>
      </c>
      <c r="AQ104" s="140">
        <f t="shared" si="64"/>
        <v>20426.007272727202</v>
      </c>
      <c r="AR104" s="96">
        <f t="shared" si="65"/>
        <v>0.63547118972135996</v>
      </c>
      <c r="AS104" s="96">
        <f t="shared" si="66"/>
        <v>0.64824269487455799</v>
      </c>
      <c r="AV104" s="93">
        <f t="shared" si="67"/>
        <v>0</v>
      </c>
    </row>
    <row r="105" spans="1:48" ht="21.95" customHeight="1">
      <c r="A105" s="61">
        <v>581</v>
      </c>
      <c r="B105" s="61" t="s">
        <v>152</v>
      </c>
      <c r="C105" s="61" t="s">
        <v>146</v>
      </c>
      <c r="D105" s="62">
        <v>3</v>
      </c>
      <c r="E105" s="62">
        <v>100</v>
      </c>
      <c r="F105" s="63">
        <v>300</v>
      </c>
      <c r="G105" s="64">
        <v>19008</v>
      </c>
      <c r="H105" s="93">
        <v>4382.0065645714303</v>
      </c>
      <c r="I105" s="147">
        <f>VLOOKUP(A105,[1]正式员工数!$A:$C,3,0)</f>
        <v>3</v>
      </c>
      <c r="J105" s="95">
        <f>VLOOKUP(A105,[3]查询时间段分门店销售汇总!$D:$L,9,0)</f>
        <v>49389.78</v>
      </c>
      <c r="K105" s="95">
        <f>VLOOKUP(A105,[3]查询时间段分门店销售汇总!$D:$M,10,0)</f>
        <v>13254.94</v>
      </c>
      <c r="L105" s="96">
        <v>0.23053485714285701</v>
      </c>
      <c r="M105" s="147">
        <f t="shared" si="51"/>
        <v>57024</v>
      </c>
      <c r="N105" s="147">
        <f t="shared" si="52"/>
        <v>13146.019693714299</v>
      </c>
      <c r="O105" s="96">
        <f t="shared" si="53"/>
        <v>0.86612268518518498</v>
      </c>
      <c r="P105" s="148">
        <f t="shared" si="54"/>
        <v>1.0082854208972301</v>
      </c>
      <c r="Q105" s="154"/>
      <c r="S105" s="140">
        <v>20736</v>
      </c>
      <c r="T105" s="140">
        <v>4509.7837714285697</v>
      </c>
      <c r="U105" s="155">
        <v>0.217485714285714</v>
      </c>
      <c r="V105" s="140">
        <f t="shared" si="55"/>
        <v>62208</v>
      </c>
      <c r="W105" s="140">
        <f t="shared" si="56"/>
        <v>13529.351314285699</v>
      </c>
      <c r="X105" s="155">
        <f t="shared" si="57"/>
        <v>0.79394579475308602</v>
      </c>
      <c r="Y105" s="155">
        <f t="shared" si="58"/>
        <v>0.97971733397181104</v>
      </c>
      <c r="Z105" s="161"/>
      <c r="AA105" s="161"/>
      <c r="AB105" s="161"/>
      <c r="AC105" s="95">
        <f>VLOOKUP(A105,[2]查询时间段分门店销售汇总!$D:$L,9,0)</f>
        <v>28363.15</v>
      </c>
      <c r="AD105" s="95">
        <f>VLOOKUP(A105,[2]查询时间段分门店销售汇总!$D:$M,10,0)</f>
        <v>8798.9500000000007</v>
      </c>
      <c r="AE105" s="93">
        <v>13824</v>
      </c>
      <c r="AF105" s="93">
        <v>3802.5676800000001</v>
      </c>
      <c r="AG105" s="155">
        <v>0.27506999999999998</v>
      </c>
      <c r="AH105" s="106">
        <f t="shared" si="59"/>
        <v>55296</v>
      </c>
      <c r="AI105" s="106">
        <f t="shared" si="60"/>
        <v>15210.27072</v>
      </c>
      <c r="AJ105" s="155">
        <f t="shared" si="61"/>
        <v>0.51293312355324105</v>
      </c>
      <c r="AK105" s="155">
        <f t="shared" si="62"/>
        <v>0.57848740249115005</v>
      </c>
      <c r="AL105" s="161"/>
      <c r="AM105" s="95">
        <v>15552</v>
      </c>
      <c r="AN105" s="95">
        <v>4074.1796571428499</v>
      </c>
      <c r="AO105" s="155">
        <v>0.26197142857142802</v>
      </c>
      <c r="AP105" s="140">
        <f t="shared" si="63"/>
        <v>62208</v>
      </c>
      <c r="AQ105" s="140">
        <f t="shared" si="64"/>
        <v>16296.7186285714</v>
      </c>
      <c r="AR105" s="96">
        <f t="shared" si="65"/>
        <v>0.45594055426954699</v>
      </c>
      <c r="AS105" s="96">
        <f t="shared" si="66"/>
        <v>0.53992157565840804</v>
      </c>
      <c r="AV105" s="93">
        <f t="shared" si="67"/>
        <v>0</v>
      </c>
    </row>
    <row r="106" spans="1:48" ht="21.95" customHeight="1">
      <c r="A106" s="61">
        <v>114844</v>
      </c>
      <c r="B106" s="61" t="s">
        <v>153</v>
      </c>
      <c r="C106" s="61" t="s">
        <v>146</v>
      </c>
      <c r="D106" s="62">
        <v>3</v>
      </c>
      <c r="E106" s="62">
        <v>100</v>
      </c>
      <c r="F106" s="63">
        <v>300</v>
      </c>
      <c r="G106" s="64">
        <v>18000</v>
      </c>
      <c r="H106" s="93">
        <v>3298.1142857143</v>
      </c>
      <c r="I106" s="147">
        <f>VLOOKUP(A106,[1]正式员工数!$A:$C,3,0)</f>
        <v>2</v>
      </c>
      <c r="J106" s="95">
        <f>VLOOKUP(A106,[3]查询时间段分门店销售汇总!$D:$L,9,0)</f>
        <v>59762.31</v>
      </c>
      <c r="K106" s="95">
        <f>VLOOKUP(A106,[3]查询时间段分门店销售汇总!$D:$M,10,0)</f>
        <v>12445.85</v>
      </c>
      <c r="L106" s="96">
        <v>0.18322857142857199</v>
      </c>
      <c r="M106" s="147">
        <f t="shared" si="51"/>
        <v>54000</v>
      </c>
      <c r="N106" s="147">
        <f t="shared" si="52"/>
        <v>9894.3428571428994</v>
      </c>
      <c r="O106" s="108">
        <f t="shared" si="53"/>
        <v>1.1067094444444401</v>
      </c>
      <c r="P106" s="148">
        <f t="shared" si="54"/>
        <v>1.25787535157174</v>
      </c>
      <c r="Q106" s="154"/>
      <c r="S106" s="140">
        <v>19636.3636363636</v>
      </c>
      <c r="T106" s="140">
        <v>3394.2857142857201</v>
      </c>
      <c r="U106" s="155">
        <v>0.17285714285714299</v>
      </c>
      <c r="V106" s="140">
        <f t="shared" si="55"/>
        <v>58909.090909090803</v>
      </c>
      <c r="W106" s="140">
        <f t="shared" si="56"/>
        <v>10182.8571428572</v>
      </c>
      <c r="X106" s="156">
        <f t="shared" si="57"/>
        <v>1.0144836574074101</v>
      </c>
      <c r="Y106" s="159">
        <f t="shared" si="58"/>
        <v>1.22223554994388</v>
      </c>
      <c r="Z106" s="160" t="s">
        <v>43</v>
      </c>
      <c r="AA106" s="160">
        <f>80*I106</f>
        <v>160</v>
      </c>
      <c r="AB106" s="95">
        <f>(K106-W106)*0.1</f>
        <v>226.29928571427999</v>
      </c>
      <c r="AC106" s="95">
        <f>VLOOKUP(A106,[2]查询时间段分门店销售汇总!$D:$L,9,0)</f>
        <v>46978.98</v>
      </c>
      <c r="AD106" s="95">
        <f>VLOOKUP(A106,[2]查询时间段分门店销售汇总!$D:$M,10,0)</f>
        <v>11055.43</v>
      </c>
      <c r="AE106" s="93">
        <v>13090.909090909099</v>
      </c>
      <c r="AF106" s="93">
        <v>2862</v>
      </c>
      <c r="AG106" s="155">
        <v>0.21862500000000001</v>
      </c>
      <c r="AH106" s="106">
        <f t="shared" si="59"/>
        <v>52363.636363636397</v>
      </c>
      <c r="AI106" s="106">
        <f t="shared" si="60"/>
        <v>11448</v>
      </c>
      <c r="AJ106" s="155">
        <f t="shared" si="61"/>
        <v>0.89716802083333302</v>
      </c>
      <c r="AK106" s="155">
        <f t="shared" si="62"/>
        <v>0.96570842068483598</v>
      </c>
      <c r="AL106" s="161"/>
      <c r="AM106" s="95">
        <v>14727.272727272701</v>
      </c>
      <c r="AN106" s="95">
        <v>3066.4285714285802</v>
      </c>
      <c r="AO106" s="155">
        <v>0.20821428571428599</v>
      </c>
      <c r="AP106" s="140">
        <f t="shared" si="63"/>
        <v>58909.090909090803</v>
      </c>
      <c r="AQ106" s="140">
        <f t="shared" si="64"/>
        <v>12265.714285714301</v>
      </c>
      <c r="AR106" s="96">
        <f t="shared" si="65"/>
        <v>0.79748268518518695</v>
      </c>
      <c r="AS106" s="96">
        <f t="shared" si="66"/>
        <v>0.90132785930584403</v>
      </c>
      <c r="AU106" s="64">
        <f>80*I106</f>
        <v>160</v>
      </c>
      <c r="AV106" s="93">
        <f t="shared" si="67"/>
        <v>386.29928571428002</v>
      </c>
    </row>
    <row r="107" spans="1:48" ht="21.95" customHeight="1">
      <c r="A107" s="61">
        <v>744</v>
      </c>
      <c r="B107" s="61" t="s">
        <v>154</v>
      </c>
      <c r="C107" s="61" t="s">
        <v>146</v>
      </c>
      <c r="D107" s="62">
        <v>3</v>
      </c>
      <c r="E107" s="62">
        <v>100</v>
      </c>
      <c r="F107" s="63">
        <v>300</v>
      </c>
      <c r="G107" s="64">
        <v>16416</v>
      </c>
      <c r="H107" s="93">
        <v>3759.8502857142898</v>
      </c>
      <c r="I107" s="147">
        <f>VLOOKUP(A107,[1]正式员工数!$A:$C,3,0)</f>
        <v>2</v>
      </c>
      <c r="J107" s="95">
        <f>VLOOKUP(A107,[3]查询时间段分门店销售汇总!$D:$L,9,0)</f>
        <v>53368.71</v>
      </c>
      <c r="K107" s="95">
        <f>VLOOKUP(A107,[3]查询时间段分门店销售汇总!$D:$M,10,0)</f>
        <v>13619.19</v>
      </c>
      <c r="L107" s="96">
        <v>0.22903571428571501</v>
      </c>
      <c r="M107" s="147">
        <f t="shared" si="51"/>
        <v>49248</v>
      </c>
      <c r="N107" s="147">
        <f t="shared" si="52"/>
        <v>11279.5508571429</v>
      </c>
      <c r="O107" s="108">
        <f t="shared" si="53"/>
        <v>1.08367263645224</v>
      </c>
      <c r="P107" s="148">
        <f t="shared" si="54"/>
        <v>1.2074230767243299</v>
      </c>
      <c r="Q107" s="154" t="s">
        <v>49</v>
      </c>
      <c r="R107" s="111">
        <f>(K107-N107)*0.05</f>
        <v>116.98195714285499</v>
      </c>
      <c r="S107" s="140">
        <v>17908.3636363636</v>
      </c>
      <c r="T107" s="140">
        <v>3869.4857142857099</v>
      </c>
      <c r="U107" s="155">
        <v>0.216071428571429</v>
      </c>
      <c r="V107" s="140">
        <f t="shared" si="55"/>
        <v>53725.090909090803</v>
      </c>
      <c r="W107" s="140">
        <f t="shared" si="56"/>
        <v>11608.4571428571</v>
      </c>
      <c r="X107" s="155">
        <f t="shared" si="57"/>
        <v>0.99336658341455697</v>
      </c>
      <c r="Y107" s="159">
        <f t="shared" si="58"/>
        <v>1.1732127562171499</v>
      </c>
      <c r="Z107" s="161"/>
      <c r="AA107" s="161"/>
      <c r="AB107" s="95"/>
      <c r="AC107" s="95">
        <f>VLOOKUP(A107,[2]查询时间段分门店销售汇总!$D:$L,9,0)</f>
        <v>39188</v>
      </c>
      <c r="AD107" s="95">
        <f>VLOOKUP(A107,[2]查询时间段分门店销售汇总!$D:$M,10,0)</f>
        <v>11696.9</v>
      </c>
      <c r="AE107" s="93">
        <v>11938.909090909099</v>
      </c>
      <c r="AF107" s="93">
        <v>3262.6800000000098</v>
      </c>
      <c r="AG107" s="155">
        <v>0.27328125000000097</v>
      </c>
      <c r="AH107" s="106">
        <f t="shared" si="59"/>
        <v>47755.636363636397</v>
      </c>
      <c r="AI107" s="106">
        <f t="shared" si="60"/>
        <v>13050.72</v>
      </c>
      <c r="AJ107" s="155">
        <f t="shared" si="61"/>
        <v>0.82059423732943404</v>
      </c>
      <c r="AK107" s="155">
        <f t="shared" si="62"/>
        <v>0.89626472715681305</v>
      </c>
      <c r="AL107" s="161"/>
      <c r="AM107" s="95">
        <v>13431.272727272701</v>
      </c>
      <c r="AN107" s="95">
        <v>3495.7285714285699</v>
      </c>
      <c r="AO107" s="155">
        <v>0.26026785714285799</v>
      </c>
      <c r="AP107" s="140">
        <f t="shared" si="63"/>
        <v>53725.090909090803</v>
      </c>
      <c r="AQ107" s="140">
        <f t="shared" si="64"/>
        <v>13982.9142857143</v>
      </c>
      <c r="AR107" s="96">
        <f t="shared" si="65"/>
        <v>0.72941709984838798</v>
      </c>
      <c r="AS107" s="96">
        <f t="shared" si="66"/>
        <v>0.83651374534636203</v>
      </c>
      <c r="AV107" s="93">
        <f t="shared" si="67"/>
        <v>116.98195714285499</v>
      </c>
    </row>
    <row r="108" spans="1:48" ht="21.95" customHeight="1">
      <c r="A108" s="117">
        <v>578</v>
      </c>
      <c r="B108" s="117" t="s">
        <v>155</v>
      </c>
      <c r="C108" s="117" t="s">
        <v>146</v>
      </c>
      <c r="D108" s="27">
        <v>4</v>
      </c>
      <c r="E108" s="27">
        <v>100</v>
      </c>
      <c r="F108" s="63">
        <v>300</v>
      </c>
      <c r="G108" s="64">
        <v>18750</v>
      </c>
      <c r="H108" s="93">
        <v>4840.9821428571604</v>
      </c>
      <c r="I108" s="147">
        <f>VLOOKUP(A108,[1]正式员工数!$A:$C,3,0)</f>
        <v>3</v>
      </c>
      <c r="J108" s="95">
        <f>VLOOKUP(A108,[3]查询时间段分门店销售汇总!$D:$L,9,0)</f>
        <v>56933.52</v>
      </c>
      <c r="K108" s="95">
        <f>VLOOKUP(A108,[3]查询时间段分门店销售汇总!$D:$M,10,0)</f>
        <v>16325.65</v>
      </c>
      <c r="L108" s="96">
        <v>0.25818571428571502</v>
      </c>
      <c r="M108" s="147">
        <f t="shared" si="51"/>
        <v>56250</v>
      </c>
      <c r="N108" s="147">
        <f t="shared" si="52"/>
        <v>14522.9464285715</v>
      </c>
      <c r="O108" s="108">
        <f t="shared" si="53"/>
        <v>1.01215146666667</v>
      </c>
      <c r="P108" s="148">
        <f t="shared" si="54"/>
        <v>1.12412795022654</v>
      </c>
      <c r="Q108" s="154" t="s">
        <v>49</v>
      </c>
      <c r="R108" s="111">
        <f>(K108-N108)*0.05</f>
        <v>90.135178571425001</v>
      </c>
      <c r="S108" s="140">
        <v>20454.5454545455</v>
      </c>
      <c r="T108" s="140">
        <v>4982.1428571428696</v>
      </c>
      <c r="U108" s="155">
        <v>0.24357142857142899</v>
      </c>
      <c r="V108" s="140">
        <f t="shared" si="55"/>
        <v>61363.636363636499</v>
      </c>
      <c r="W108" s="140">
        <f t="shared" si="56"/>
        <v>14946.4285714286</v>
      </c>
      <c r="X108" s="155">
        <f t="shared" si="57"/>
        <v>0.92780551111110898</v>
      </c>
      <c r="Y108" s="159">
        <f t="shared" si="58"/>
        <v>1.0922776583034599</v>
      </c>
      <c r="Z108" s="161"/>
      <c r="AA108" s="161"/>
      <c r="AB108" s="95"/>
      <c r="AC108" s="95">
        <f>VLOOKUP(A108,[2]查询时间段分门店销售汇总!$D:$L,9,0)</f>
        <v>38270.769999999997</v>
      </c>
      <c r="AD108" s="95">
        <f>VLOOKUP(A108,[2]查询时间段分门店销售汇总!$D:$M,10,0)</f>
        <v>12359.13</v>
      </c>
      <c r="AE108" s="93">
        <v>13636.3636363636</v>
      </c>
      <c r="AF108" s="93">
        <v>4200.8522727272903</v>
      </c>
      <c r="AG108" s="155">
        <v>0.30806250000000102</v>
      </c>
      <c r="AH108" s="106">
        <f t="shared" si="59"/>
        <v>54545.454545454399</v>
      </c>
      <c r="AI108" s="106">
        <f t="shared" si="60"/>
        <v>16803.409090909201</v>
      </c>
      <c r="AJ108" s="155">
        <f t="shared" si="61"/>
        <v>0.70163078333333495</v>
      </c>
      <c r="AK108" s="155">
        <f t="shared" si="62"/>
        <v>0.73551324812334895</v>
      </c>
      <c r="AL108" s="161"/>
      <c r="AM108" s="95">
        <v>15340.909090909099</v>
      </c>
      <c r="AN108" s="95">
        <v>4500.9131493506602</v>
      </c>
      <c r="AO108" s="155">
        <v>0.29339285714285801</v>
      </c>
      <c r="AP108" s="140">
        <f t="shared" si="63"/>
        <v>61363.636363636397</v>
      </c>
      <c r="AQ108" s="140">
        <f t="shared" si="64"/>
        <v>18003.652597402601</v>
      </c>
      <c r="AR108" s="96">
        <f t="shared" si="65"/>
        <v>0.62367180740740702</v>
      </c>
      <c r="AS108" s="96">
        <f t="shared" si="66"/>
        <v>0.68647903158179302</v>
      </c>
      <c r="AV108" s="93">
        <f t="shared" si="67"/>
        <v>90.135178571425001</v>
      </c>
    </row>
    <row r="109" spans="1:48" ht="21.95" customHeight="1">
      <c r="A109" s="117">
        <v>724</v>
      </c>
      <c r="B109" s="117" t="s">
        <v>156</v>
      </c>
      <c r="C109" s="117" t="s">
        <v>146</v>
      </c>
      <c r="D109" s="27">
        <v>4</v>
      </c>
      <c r="E109" s="27">
        <v>100</v>
      </c>
      <c r="F109" s="63">
        <v>300</v>
      </c>
      <c r="G109" s="64">
        <v>16848</v>
      </c>
      <c r="H109" s="93">
        <v>4363.9448914285704</v>
      </c>
      <c r="I109" s="147">
        <f>VLOOKUP(A109,[1]正式员工数!$A:$C,3,0)</f>
        <v>4</v>
      </c>
      <c r="J109" s="95">
        <f>VLOOKUP(A109,[3]查询时间段分门店销售汇总!$D:$L,9,0)</f>
        <v>26723.93</v>
      </c>
      <c r="K109" s="95">
        <f>VLOOKUP(A109,[3]查询时间段分门店销售汇总!$D:$M,10,0)</f>
        <v>7855.98</v>
      </c>
      <c r="L109" s="96">
        <v>0.25901857142857199</v>
      </c>
      <c r="M109" s="147">
        <f t="shared" si="51"/>
        <v>50544</v>
      </c>
      <c r="N109" s="147">
        <f t="shared" si="52"/>
        <v>13091.834674285699</v>
      </c>
      <c r="O109" s="96">
        <f t="shared" si="53"/>
        <v>0.52872606046217197</v>
      </c>
      <c r="P109" s="110">
        <f t="shared" si="54"/>
        <v>0.60006715601368699</v>
      </c>
      <c r="Q109" s="154"/>
      <c r="S109" s="140">
        <v>18379.6363636364</v>
      </c>
      <c r="T109" s="140">
        <v>4491.1954285714401</v>
      </c>
      <c r="U109" s="155">
        <v>0.24435714285714299</v>
      </c>
      <c r="V109" s="140">
        <f t="shared" si="55"/>
        <v>55138.909090909197</v>
      </c>
      <c r="W109" s="140">
        <f t="shared" si="56"/>
        <v>13473.5862857143</v>
      </c>
      <c r="X109" s="155">
        <f t="shared" si="57"/>
        <v>0.48466555542365602</v>
      </c>
      <c r="Y109" s="155">
        <f t="shared" si="58"/>
        <v>0.58306525325996506</v>
      </c>
      <c r="Z109" s="161"/>
      <c r="AA109" s="161"/>
      <c r="AB109" s="161"/>
      <c r="AC109" s="95">
        <f>VLOOKUP(A109,[2]查询时间段分门店销售汇总!$D:$L,9,0)</f>
        <v>28585.97</v>
      </c>
      <c r="AD109" s="95">
        <f>VLOOKUP(A109,[2]查询时间段分门店销售汇总!$D:$M,10,0)</f>
        <v>8865.73</v>
      </c>
      <c r="AE109" s="93">
        <v>12253.090909090901</v>
      </c>
      <c r="AF109" s="93">
        <v>3786.8943272727302</v>
      </c>
      <c r="AG109" s="155">
        <v>0.30905624999999998</v>
      </c>
      <c r="AH109" s="106">
        <f t="shared" si="59"/>
        <v>49012.363636363603</v>
      </c>
      <c r="AI109" s="106">
        <f t="shared" si="60"/>
        <v>15147.577309090901</v>
      </c>
      <c r="AJ109" s="155">
        <f t="shared" si="61"/>
        <v>0.58323998026472001</v>
      </c>
      <c r="AK109" s="155">
        <f t="shared" si="62"/>
        <v>0.58529029554311496</v>
      </c>
      <c r="AL109" s="161"/>
      <c r="AM109" s="95">
        <v>13784.727272727299</v>
      </c>
      <c r="AN109" s="95">
        <v>4057.3867792207898</v>
      </c>
      <c r="AO109" s="155">
        <v>0.29433928571428603</v>
      </c>
      <c r="AP109" s="140">
        <f t="shared" si="63"/>
        <v>55138.909090909197</v>
      </c>
      <c r="AQ109" s="140">
        <f t="shared" si="64"/>
        <v>16229.547116883199</v>
      </c>
      <c r="AR109" s="96">
        <f t="shared" si="65"/>
        <v>0.51843553801308295</v>
      </c>
      <c r="AS109" s="96">
        <f t="shared" si="66"/>
        <v>0.546270942506906</v>
      </c>
      <c r="AV109" s="93">
        <f t="shared" si="67"/>
        <v>0</v>
      </c>
    </row>
    <row r="110" spans="1:48" ht="21.95" customHeight="1">
      <c r="A110" s="61">
        <v>747</v>
      </c>
      <c r="B110" s="61" t="s">
        <v>157</v>
      </c>
      <c r="C110" s="61" t="s">
        <v>146</v>
      </c>
      <c r="D110" s="62">
        <v>5</v>
      </c>
      <c r="E110" s="62">
        <v>100</v>
      </c>
      <c r="F110" s="63">
        <v>300</v>
      </c>
      <c r="G110" s="64">
        <v>15000</v>
      </c>
      <c r="H110" s="93">
        <v>3060.75</v>
      </c>
      <c r="I110" s="147">
        <f>VLOOKUP(A110,[1]正式员工数!$A:$C,3,0)</f>
        <v>2</v>
      </c>
      <c r="J110" s="95">
        <f>VLOOKUP(A110,[3]查询时间段分门店销售汇总!$D:$L,9,0)</f>
        <v>56742.85</v>
      </c>
      <c r="K110" s="95">
        <f>VLOOKUP(A110,[3]查询时间段分门店销售汇总!$D:$M,10,0)</f>
        <v>15123.85</v>
      </c>
      <c r="L110" s="96">
        <v>0.20405000000000001</v>
      </c>
      <c r="M110" s="147">
        <f t="shared" si="51"/>
        <v>45000</v>
      </c>
      <c r="N110" s="147">
        <f t="shared" si="52"/>
        <v>9182.25</v>
      </c>
      <c r="O110" s="108">
        <f t="shared" si="53"/>
        <v>1.26095222222222</v>
      </c>
      <c r="P110" s="148">
        <f t="shared" si="54"/>
        <v>1.6470745187726299</v>
      </c>
      <c r="Q110" s="154"/>
      <c r="S110" s="140">
        <v>16363.6363636364</v>
      </c>
      <c r="T110" s="140">
        <v>3150.00000000001</v>
      </c>
      <c r="U110" s="155">
        <v>0.1925</v>
      </c>
      <c r="V110" s="140">
        <f t="shared" si="55"/>
        <v>49090.909090909197</v>
      </c>
      <c r="W110" s="140">
        <f t="shared" si="56"/>
        <v>9450.0000000000291</v>
      </c>
      <c r="X110" s="156">
        <f t="shared" si="57"/>
        <v>1.15587287037037</v>
      </c>
      <c r="Y110" s="159">
        <f t="shared" si="58"/>
        <v>1.6004074074074</v>
      </c>
      <c r="Z110" s="160" t="s">
        <v>43</v>
      </c>
      <c r="AA110" s="160">
        <f>80*I110</f>
        <v>160</v>
      </c>
      <c r="AB110" s="95">
        <f>(K110-W110)*0.1</f>
        <v>567.38499999999704</v>
      </c>
      <c r="AC110" s="95">
        <f>VLOOKUP(A110,[2]查询时间段分门店销售汇总!$D:$L,9,0)</f>
        <v>34562.78</v>
      </c>
      <c r="AD110" s="95">
        <f>VLOOKUP(A110,[2]查询时间段分门店销售汇总!$D:$M,10,0)</f>
        <v>9584.11</v>
      </c>
      <c r="AE110" s="93">
        <v>10909.090909090901</v>
      </c>
      <c r="AF110" s="93">
        <v>2656.0227272727302</v>
      </c>
      <c r="AG110" s="155">
        <v>0.24346875000000001</v>
      </c>
      <c r="AH110" s="106">
        <f t="shared" si="59"/>
        <v>43636.363636363603</v>
      </c>
      <c r="AI110" s="106">
        <f t="shared" si="60"/>
        <v>10624.090909090901</v>
      </c>
      <c r="AJ110" s="155">
        <f t="shared" si="61"/>
        <v>0.79206370833333395</v>
      </c>
      <c r="AK110" s="155">
        <f t="shared" si="62"/>
        <v>0.90211106832670096</v>
      </c>
      <c r="AL110" s="161"/>
      <c r="AM110" s="95">
        <v>12272.727272727299</v>
      </c>
      <c r="AN110" s="95">
        <v>2845.7386363636401</v>
      </c>
      <c r="AO110" s="155">
        <v>0.231875</v>
      </c>
      <c r="AP110" s="140">
        <f t="shared" si="63"/>
        <v>49090.909090909197</v>
      </c>
      <c r="AQ110" s="140">
        <f t="shared" si="64"/>
        <v>11382.954545454601</v>
      </c>
      <c r="AR110" s="96">
        <f t="shared" si="65"/>
        <v>0.70405662962962801</v>
      </c>
      <c r="AS110" s="96">
        <f t="shared" si="66"/>
        <v>0.84197033043825398</v>
      </c>
      <c r="AU110" s="64">
        <f>80*I110</f>
        <v>160</v>
      </c>
      <c r="AV110" s="93">
        <f t="shared" si="67"/>
        <v>727.38499999999704</v>
      </c>
    </row>
    <row r="111" spans="1:48" ht="21.95" customHeight="1">
      <c r="A111" s="61">
        <v>114622</v>
      </c>
      <c r="B111" s="61" t="s">
        <v>158</v>
      </c>
      <c r="C111" s="64" t="s">
        <v>146</v>
      </c>
      <c r="D111" s="121">
        <v>5</v>
      </c>
      <c r="E111" s="64">
        <v>100</v>
      </c>
      <c r="F111" s="63">
        <v>300</v>
      </c>
      <c r="G111" s="64">
        <v>15400</v>
      </c>
      <c r="H111" s="93">
        <v>4486.5348000000004</v>
      </c>
      <c r="I111" s="147">
        <f>VLOOKUP(A111,[1]正式员工数!$A:$C,3,0)</f>
        <v>1</v>
      </c>
      <c r="J111" s="95">
        <f>VLOOKUP(A111,[3]查询时间段分门店销售汇总!$D:$L,9,0)</f>
        <v>25217.83</v>
      </c>
      <c r="K111" s="95">
        <f>VLOOKUP(A111,[3]查询时间段分门店销售汇总!$D:$M,10,0)</f>
        <v>7495.89</v>
      </c>
      <c r="L111" s="96">
        <v>0.29133342857142802</v>
      </c>
      <c r="M111" s="147">
        <f t="shared" si="51"/>
        <v>46200</v>
      </c>
      <c r="N111" s="147">
        <f t="shared" si="52"/>
        <v>13459.6044</v>
      </c>
      <c r="O111" s="96">
        <f t="shared" si="53"/>
        <v>0.54584047619047604</v>
      </c>
      <c r="P111" s="110">
        <f t="shared" si="54"/>
        <v>0.55691755695286305</v>
      </c>
      <c r="Q111" s="154"/>
      <c r="S111" s="140">
        <v>16800</v>
      </c>
      <c r="T111" s="140">
        <v>4617.3599999999997</v>
      </c>
      <c r="U111" s="155">
        <v>0.274842857142857</v>
      </c>
      <c r="V111" s="140">
        <f t="shared" si="55"/>
        <v>50400</v>
      </c>
      <c r="W111" s="140">
        <f t="shared" si="56"/>
        <v>13852.08</v>
      </c>
      <c r="X111" s="155">
        <f t="shared" si="57"/>
        <v>0.50035376984127</v>
      </c>
      <c r="Y111" s="155">
        <f t="shared" si="58"/>
        <v>0.54113822617253104</v>
      </c>
      <c r="Z111" s="161"/>
      <c r="AA111" s="161"/>
      <c r="AB111" s="161"/>
      <c r="AC111" s="95">
        <f>VLOOKUP(A111,[2]查询时间段分门店销售汇总!$D:$L,9,0)</f>
        <v>24460.1</v>
      </c>
      <c r="AD111" s="95">
        <f>VLOOKUP(A111,[2]查询时间段分门店销售汇总!$D:$M,10,0)</f>
        <v>7034.61</v>
      </c>
      <c r="AE111" s="93">
        <v>11200</v>
      </c>
      <c r="AF111" s="93">
        <v>3893.2739999999999</v>
      </c>
      <c r="AG111" s="155">
        <v>0.34761375</v>
      </c>
      <c r="AH111" s="106">
        <f t="shared" si="59"/>
        <v>44800</v>
      </c>
      <c r="AI111" s="106">
        <f t="shared" si="60"/>
        <v>15573.096</v>
      </c>
      <c r="AJ111" s="155">
        <f t="shared" si="61"/>
        <v>0.54598437499999997</v>
      </c>
      <c r="AK111" s="155">
        <f t="shared" si="62"/>
        <v>0.451715574090085</v>
      </c>
      <c r="AL111" s="161"/>
      <c r="AM111" s="95">
        <v>12600</v>
      </c>
      <c r="AN111" s="95">
        <v>4171.3649999999998</v>
      </c>
      <c r="AO111" s="155">
        <v>0.33106071428571399</v>
      </c>
      <c r="AP111" s="140">
        <f t="shared" si="63"/>
        <v>50400</v>
      </c>
      <c r="AQ111" s="140">
        <f t="shared" si="64"/>
        <v>16685.46</v>
      </c>
      <c r="AR111" s="96">
        <f t="shared" si="65"/>
        <v>0.48531944444444403</v>
      </c>
      <c r="AS111" s="96">
        <f t="shared" si="66"/>
        <v>0.42160120248407901</v>
      </c>
      <c r="AV111" s="93">
        <f t="shared" si="67"/>
        <v>0</v>
      </c>
    </row>
    <row r="112" spans="1:48" ht="21.95" customHeight="1">
      <c r="A112" s="117">
        <v>598</v>
      </c>
      <c r="B112" s="117" t="s">
        <v>159</v>
      </c>
      <c r="C112" s="117" t="s">
        <v>146</v>
      </c>
      <c r="D112" s="27">
        <v>6</v>
      </c>
      <c r="E112" s="27">
        <v>100</v>
      </c>
      <c r="F112" s="63">
        <v>300</v>
      </c>
      <c r="G112" s="64">
        <v>14688</v>
      </c>
      <c r="H112" s="93">
        <v>4068.6977005714198</v>
      </c>
      <c r="I112" s="147">
        <f>VLOOKUP(A112,[1]正式员工数!$A:$C,3,0)</f>
        <v>3</v>
      </c>
      <c r="J112" s="95">
        <f>VLOOKUP(A112,[3]查询时间段分门店销售汇总!$D:$L,9,0)</f>
        <v>24473.96</v>
      </c>
      <c r="K112" s="95">
        <f>VLOOKUP(A112,[3]查询时间段分门店销售汇总!$D:$M,10,0)</f>
        <v>7817.57</v>
      </c>
      <c r="L112" s="96">
        <v>0.27700828571428499</v>
      </c>
      <c r="M112" s="147">
        <f t="shared" si="51"/>
        <v>44064</v>
      </c>
      <c r="N112" s="147">
        <f t="shared" si="52"/>
        <v>12206.093101714299</v>
      </c>
      <c r="O112" s="96">
        <f t="shared" si="53"/>
        <v>0.55541848220769796</v>
      </c>
      <c r="P112" s="110">
        <f t="shared" si="54"/>
        <v>0.64046455609142094</v>
      </c>
      <c r="Q112" s="154"/>
      <c r="S112" s="140">
        <v>16023.272727272701</v>
      </c>
      <c r="T112" s="140">
        <v>4187.3389714285604</v>
      </c>
      <c r="U112" s="155">
        <v>0.26132857142857102</v>
      </c>
      <c r="V112" s="140">
        <f t="shared" si="55"/>
        <v>48069.818181818096</v>
      </c>
      <c r="W112" s="140">
        <f t="shared" si="56"/>
        <v>12562.016914285699</v>
      </c>
      <c r="X112" s="155">
        <f t="shared" si="57"/>
        <v>0.50913360869039104</v>
      </c>
      <c r="Y112" s="155">
        <f t="shared" si="58"/>
        <v>0.62231806033549797</v>
      </c>
      <c r="Z112" s="161"/>
      <c r="AA112" s="161"/>
      <c r="AB112" s="161"/>
      <c r="AC112" s="95">
        <f>VLOOKUP(A112,[2]查询时间段分门店销售汇总!$D:$L,9,0)</f>
        <v>27537.89</v>
      </c>
      <c r="AD112" s="95">
        <f>VLOOKUP(A112,[2]查询时间段分门店销售汇总!$D:$M,10,0)</f>
        <v>9452.65</v>
      </c>
      <c r="AE112" s="93">
        <v>10682.1818181818</v>
      </c>
      <c r="AF112" s="93">
        <v>3530.6880872727202</v>
      </c>
      <c r="AG112" s="155">
        <v>0.33052124999999999</v>
      </c>
      <c r="AH112" s="106">
        <f t="shared" si="59"/>
        <v>42728.727272727199</v>
      </c>
      <c r="AI112" s="106">
        <f t="shared" si="60"/>
        <v>14122.752349090901</v>
      </c>
      <c r="AJ112" s="155">
        <f t="shared" si="61"/>
        <v>0.64448186870234303</v>
      </c>
      <c r="AK112" s="155">
        <f t="shared" si="62"/>
        <v>0.66932066543024005</v>
      </c>
      <c r="AL112" s="161"/>
      <c r="AM112" s="95">
        <v>12017.4545454545</v>
      </c>
      <c r="AN112" s="95">
        <v>3782.8800935064701</v>
      </c>
      <c r="AO112" s="155">
        <v>0.31478214285714201</v>
      </c>
      <c r="AP112" s="140">
        <f t="shared" si="63"/>
        <v>48069.818181818002</v>
      </c>
      <c r="AQ112" s="140">
        <f t="shared" si="64"/>
        <v>15131.5203740259</v>
      </c>
      <c r="AR112" s="96">
        <f t="shared" si="65"/>
        <v>0.57287277217986199</v>
      </c>
      <c r="AS112" s="96">
        <f t="shared" si="66"/>
        <v>0.62469928773489403</v>
      </c>
      <c r="AV112" s="93">
        <f t="shared" si="67"/>
        <v>0</v>
      </c>
    </row>
    <row r="113" spans="1:48" ht="21.95" customHeight="1">
      <c r="A113" s="117">
        <v>117184</v>
      </c>
      <c r="B113" s="117" t="s">
        <v>160</v>
      </c>
      <c r="C113" s="117" t="s">
        <v>146</v>
      </c>
      <c r="D113" s="27">
        <v>6</v>
      </c>
      <c r="E113" s="27">
        <v>100</v>
      </c>
      <c r="F113" s="63">
        <v>300</v>
      </c>
      <c r="G113" s="64">
        <v>15640</v>
      </c>
      <c r="H113" s="93">
        <v>4298.5422857142803</v>
      </c>
      <c r="I113" s="147">
        <f>VLOOKUP(A113,[1]正式员工数!$A:$C,3,0)</f>
        <v>4</v>
      </c>
      <c r="J113" s="95">
        <f>VLOOKUP(A113,[3]查询时间段分门店销售汇总!$D:$L,9,0)</f>
        <v>22921.77</v>
      </c>
      <c r="K113" s="95">
        <f>VLOOKUP(A113,[3]查询时间段分门店销售汇总!$D:$M,10,0)</f>
        <v>6996.43</v>
      </c>
      <c r="L113" s="96">
        <v>0.274842857142857</v>
      </c>
      <c r="M113" s="147">
        <f t="shared" si="51"/>
        <v>46920</v>
      </c>
      <c r="N113" s="147">
        <f t="shared" si="52"/>
        <v>12895.626857142801</v>
      </c>
      <c r="O113" s="96">
        <f t="shared" si="53"/>
        <v>0.488528772378517</v>
      </c>
      <c r="P113" s="110">
        <f t="shared" si="54"/>
        <v>0.542542838553422</v>
      </c>
      <c r="Q113" s="154"/>
      <c r="S113" s="140">
        <v>17061.818181818198</v>
      </c>
      <c r="T113" s="140">
        <v>4423.8857142857096</v>
      </c>
      <c r="U113" s="155">
        <v>0.25928571428571401</v>
      </c>
      <c r="V113" s="140">
        <f t="shared" si="55"/>
        <v>51185.454545454602</v>
      </c>
      <c r="W113" s="140">
        <f t="shared" si="56"/>
        <v>13271.657142857101</v>
      </c>
      <c r="X113" s="155">
        <f t="shared" si="57"/>
        <v>0.44781804134697301</v>
      </c>
      <c r="Y113" s="155">
        <f t="shared" si="58"/>
        <v>0.52717079146107404</v>
      </c>
      <c r="Z113" s="161"/>
      <c r="AA113" s="161"/>
      <c r="AB113" s="161"/>
      <c r="AC113" s="95">
        <f>VLOOKUP(A113,[2]查询时间段分门店销售汇总!$D:$L,9,0)</f>
        <v>24511</v>
      </c>
      <c r="AD113" s="95">
        <f>VLOOKUP(A113,[2]查询时间段分门店销售汇总!$D:$M,10,0)</f>
        <v>8061.28</v>
      </c>
      <c r="AE113" s="93">
        <v>11374.5454545455</v>
      </c>
      <c r="AF113" s="93">
        <v>3730.1400000000099</v>
      </c>
      <c r="AG113" s="155">
        <v>0.32793749999999999</v>
      </c>
      <c r="AH113" s="106">
        <f t="shared" si="59"/>
        <v>45498.181818181998</v>
      </c>
      <c r="AI113" s="106">
        <f t="shared" si="60"/>
        <v>14920.56</v>
      </c>
      <c r="AJ113" s="155">
        <f t="shared" si="61"/>
        <v>0.53872482416879597</v>
      </c>
      <c r="AK113" s="155">
        <f t="shared" si="62"/>
        <v>0.54027998949100997</v>
      </c>
      <c r="AL113" s="161"/>
      <c r="AM113" s="95">
        <v>12796.3636363636</v>
      </c>
      <c r="AN113" s="95">
        <v>3996.5785714285598</v>
      </c>
      <c r="AO113" s="155">
        <v>0.31232142857142797</v>
      </c>
      <c r="AP113" s="140">
        <f t="shared" si="63"/>
        <v>51185.454545454399</v>
      </c>
      <c r="AQ113" s="140">
        <f t="shared" si="64"/>
        <v>15986.314285714199</v>
      </c>
      <c r="AR113" s="96">
        <f t="shared" si="65"/>
        <v>0.47886651037226602</v>
      </c>
      <c r="AS113" s="96">
        <f t="shared" si="66"/>
        <v>0.50426132352494502</v>
      </c>
      <c r="AV113" s="93">
        <f t="shared" si="67"/>
        <v>0</v>
      </c>
    </row>
    <row r="114" spans="1:48" ht="21.95" customHeight="1">
      <c r="A114" s="61">
        <v>103199</v>
      </c>
      <c r="B114" s="61" t="s">
        <v>161</v>
      </c>
      <c r="C114" s="61" t="s">
        <v>146</v>
      </c>
      <c r="D114" s="62">
        <v>7</v>
      </c>
      <c r="E114" s="62">
        <v>100</v>
      </c>
      <c r="F114" s="63">
        <v>300</v>
      </c>
      <c r="G114" s="64">
        <v>12100</v>
      </c>
      <c r="H114" s="93">
        <v>3366.9166142857198</v>
      </c>
      <c r="I114" s="147">
        <f>VLOOKUP(A114,[1]正式员工数!$A:$C,3,0)</f>
        <v>2</v>
      </c>
      <c r="J114" s="95">
        <f>VLOOKUP(A114,[3]查询时间段分门店销售汇总!$D:$L,9,0)</f>
        <v>20979.03</v>
      </c>
      <c r="K114" s="95">
        <f>VLOOKUP(A114,[3]查询时间段分门店销售汇总!$D:$M,10,0)</f>
        <v>6075.69</v>
      </c>
      <c r="L114" s="96">
        <v>0.27825757142857199</v>
      </c>
      <c r="M114" s="147">
        <f t="shared" si="51"/>
        <v>36300</v>
      </c>
      <c r="N114" s="147">
        <f t="shared" si="52"/>
        <v>10100.7498428572</v>
      </c>
      <c r="O114" s="96">
        <f t="shared" si="53"/>
        <v>0.57793471074380198</v>
      </c>
      <c r="P114" s="110">
        <f t="shared" si="54"/>
        <v>0.60150880820956598</v>
      </c>
      <c r="Q114" s="154"/>
      <c r="S114" s="140">
        <v>13200</v>
      </c>
      <c r="T114" s="140">
        <v>3465.09428571429</v>
      </c>
      <c r="U114" s="155">
        <v>0.26250714285714299</v>
      </c>
      <c r="V114" s="140">
        <f t="shared" si="55"/>
        <v>39600</v>
      </c>
      <c r="W114" s="140">
        <f t="shared" si="56"/>
        <v>10395.2828571429</v>
      </c>
      <c r="X114" s="155">
        <f t="shared" si="57"/>
        <v>0.52977348484848497</v>
      </c>
      <c r="Y114" s="155">
        <f t="shared" si="58"/>
        <v>0.58446605864362999</v>
      </c>
      <c r="Z114" s="161"/>
      <c r="AA114" s="161"/>
      <c r="AB114" s="161"/>
      <c r="AC114" s="95">
        <f>VLOOKUP(A114,[2]查询时间段分门店销售汇总!$D:$L,9,0)</f>
        <v>24129.86</v>
      </c>
      <c r="AD114" s="95">
        <f>VLOOKUP(A114,[2]查询时间段分门店销售汇总!$D:$M,10,0)</f>
        <v>6934.2</v>
      </c>
      <c r="AE114" s="93">
        <v>8800</v>
      </c>
      <c r="AF114" s="93">
        <v>2921.7044999999998</v>
      </c>
      <c r="AG114" s="155">
        <v>0.33201187500000001</v>
      </c>
      <c r="AH114" s="106">
        <f t="shared" si="59"/>
        <v>35200</v>
      </c>
      <c r="AI114" s="106">
        <f t="shared" si="60"/>
        <v>11686.817999999999</v>
      </c>
      <c r="AJ114" s="155">
        <f t="shared" si="61"/>
        <v>0.68550738636363595</v>
      </c>
      <c r="AK114" s="155">
        <f t="shared" si="62"/>
        <v>0.59333515761090805</v>
      </c>
      <c r="AL114" s="161"/>
      <c r="AM114" s="95">
        <v>9900</v>
      </c>
      <c r="AN114" s="95">
        <v>3130.3976785714299</v>
      </c>
      <c r="AO114" s="155">
        <v>0.31620178571428598</v>
      </c>
      <c r="AP114" s="140">
        <f t="shared" si="63"/>
        <v>39600</v>
      </c>
      <c r="AQ114" s="140">
        <f t="shared" si="64"/>
        <v>12521.5907142857</v>
      </c>
      <c r="AR114" s="96">
        <f t="shared" si="65"/>
        <v>0.60933989898989904</v>
      </c>
      <c r="AS114" s="96">
        <f t="shared" si="66"/>
        <v>0.55377948043684699</v>
      </c>
      <c r="AV114" s="93">
        <f t="shared" si="67"/>
        <v>0</v>
      </c>
    </row>
    <row r="115" spans="1:48" ht="21.95" customHeight="1">
      <c r="A115" s="61">
        <v>572</v>
      </c>
      <c r="B115" s="61" t="s">
        <v>162</v>
      </c>
      <c r="C115" s="61" t="s">
        <v>146</v>
      </c>
      <c r="D115" s="62">
        <v>7</v>
      </c>
      <c r="E115" s="62">
        <v>100</v>
      </c>
      <c r="F115" s="63">
        <v>300</v>
      </c>
      <c r="G115" s="64">
        <v>13200</v>
      </c>
      <c r="H115" s="93">
        <v>3041.9607428571398</v>
      </c>
      <c r="I115" s="147">
        <f>VLOOKUP(A115,[1]正式员工数!$A:$C,3,0)</f>
        <v>2</v>
      </c>
      <c r="J115" s="95">
        <f>VLOOKUP(A115,[3]查询时间段分门店销售汇总!$D:$L,9,0)</f>
        <v>32164.48</v>
      </c>
      <c r="K115" s="95">
        <f>VLOOKUP(A115,[3]查询时间段分门店销售汇总!$D:$M,10,0)</f>
        <v>7764.12</v>
      </c>
      <c r="L115" s="96">
        <v>0.23045157142857201</v>
      </c>
      <c r="M115" s="147">
        <f t="shared" si="51"/>
        <v>39600</v>
      </c>
      <c r="N115" s="147">
        <f t="shared" si="52"/>
        <v>9125.8822285714195</v>
      </c>
      <c r="O115" s="96">
        <f t="shared" si="53"/>
        <v>0.81223434343434298</v>
      </c>
      <c r="P115" s="110">
        <f t="shared" si="54"/>
        <v>0.85078021012500005</v>
      </c>
      <c r="Q115" s="154"/>
      <c r="S115" s="140">
        <v>14400</v>
      </c>
      <c r="T115" s="140">
        <v>3130.66285714286</v>
      </c>
      <c r="U115" s="155">
        <v>0.21740714285714299</v>
      </c>
      <c r="V115" s="140">
        <f t="shared" si="55"/>
        <v>43200</v>
      </c>
      <c r="W115" s="140">
        <f t="shared" si="56"/>
        <v>9391.9885714285792</v>
      </c>
      <c r="X115" s="155">
        <f t="shared" si="57"/>
        <v>0.74454814814814796</v>
      </c>
      <c r="Y115" s="155">
        <f t="shared" si="58"/>
        <v>0.82667477083812402</v>
      </c>
      <c r="Z115" s="161"/>
      <c r="AA115" s="161"/>
      <c r="AB115" s="161"/>
      <c r="AC115" s="95">
        <f>VLOOKUP(A115,[2]查询时间段分门店销售汇总!$D:$L,9,0)</f>
        <v>21696.51</v>
      </c>
      <c r="AD115" s="95">
        <f>VLOOKUP(A115,[2]查询时间段分门店销售汇总!$D:$M,10,0)</f>
        <v>6053.23</v>
      </c>
      <c r="AE115" s="93">
        <v>9600</v>
      </c>
      <c r="AF115" s="93">
        <v>2639.7179999999998</v>
      </c>
      <c r="AG115" s="155">
        <v>0.27497062500000002</v>
      </c>
      <c r="AH115" s="106">
        <f t="shared" si="59"/>
        <v>38400</v>
      </c>
      <c r="AI115" s="106">
        <f t="shared" si="60"/>
        <v>10558.871999999999</v>
      </c>
      <c r="AJ115" s="155">
        <f t="shared" si="61"/>
        <v>0.56501328125000005</v>
      </c>
      <c r="AK115" s="155">
        <f t="shared" si="62"/>
        <v>0.57328377500929995</v>
      </c>
      <c r="AL115" s="161"/>
      <c r="AM115" s="95">
        <v>10800</v>
      </c>
      <c r="AN115" s="95">
        <v>2828.2692857142902</v>
      </c>
      <c r="AO115" s="155">
        <v>0.26187678571428602</v>
      </c>
      <c r="AP115" s="140">
        <f t="shared" si="63"/>
        <v>43200</v>
      </c>
      <c r="AQ115" s="140">
        <f t="shared" si="64"/>
        <v>11313.077142857201</v>
      </c>
      <c r="AR115" s="96">
        <f t="shared" si="65"/>
        <v>0.50223402777777804</v>
      </c>
      <c r="AS115" s="96">
        <f t="shared" si="66"/>
        <v>0.53506485667534598</v>
      </c>
      <c r="AV115" s="93">
        <f t="shared" si="67"/>
        <v>0</v>
      </c>
    </row>
    <row r="116" spans="1:48" ht="21.95" customHeight="1">
      <c r="A116" s="117">
        <v>391</v>
      </c>
      <c r="B116" s="117" t="s">
        <v>163</v>
      </c>
      <c r="C116" s="117" t="s">
        <v>146</v>
      </c>
      <c r="D116" s="27">
        <v>8</v>
      </c>
      <c r="E116" s="27">
        <v>100</v>
      </c>
      <c r="F116" s="63">
        <v>300</v>
      </c>
      <c r="G116" s="64">
        <v>12528</v>
      </c>
      <c r="H116" s="93">
        <v>3737.4710811428499</v>
      </c>
      <c r="I116" s="147">
        <f>VLOOKUP(A116,[1]正式员工数!$A:$C,3,0)</f>
        <v>3</v>
      </c>
      <c r="J116" s="95">
        <f>VLOOKUP(A116,[3]查询时间段分门店销售汇总!$D:$L,9,0)</f>
        <v>17762.13</v>
      </c>
      <c r="K116" s="95">
        <f>VLOOKUP(A116,[3]查询时间段分门店销售汇总!$D:$M,10,0)</f>
        <v>5812.33</v>
      </c>
      <c r="L116" s="96">
        <v>0.29832942857142802</v>
      </c>
      <c r="M116" s="147">
        <f t="shared" si="51"/>
        <v>37584</v>
      </c>
      <c r="N116" s="147">
        <f t="shared" si="52"/>
        <v>11212.4132434285</v>
      </c>
      <c r="O116" s="96">
        <f t="shared" si="53"/>
        <v>0.47259818007662802</v>
      </c>
      <c r="P116" s="110">
        <f t="shared" si="54"/>
        <v>0.51838349816499596</v>
      </c>
      <c r="Q116" s="154"/>
      <c r="S116" s="140">
        <v>13666.909090909099</v>
      </c>
      <c r="T116" s="140">
        <v>3846.4539428571402</v>
      </c>
      <c r="U116" s="155">
        <v>0.28144285714285699</v>
      </c>
      <c r="V116" s="140">
        <f t="shared" si="55"/>
        <v>41000.727272727301</v>
      </c>
      <c r="W116" s="140">
        <f t="shared" si="56"/>
        <v>11539.3618285714</v>
      </c>
      <c r="X116" s="155">
        <f t="shared" si="57"/>
        <v>0.43321499840357602</v>
      </c>
      <c r="Y116" s="155">
        <f t="shared" si="58"/>
        <v>0.50369596571698605</v>
      </c>
      <c r="Z116" s="161"/>
      <c r="AA116" s="161"/>
      <c r="AB116" s="161"/>
      <c r="AC116" s="95">
        <f>VLOOKUP(A116,[2]查询时间段分门店销售汇总!$D:$L,9,0)</f>
        <v>21354.52</v>
      </c>
      <c r="AD116" s="95">
        <f>VLOOKUP(A116,[2]查询时间段分门店销售汇总!$D:$M,10,0)</f>
        <v>8169.9</v>
      </c>
      <c r="AE116" s="93">
        <v>9111.2727272727298</v>
      </c>
      <c r="AF116" s="93">
        <v>3243.2600290909099</v>
      </c>
      <c r="AG116" s="155">
        <v>0.35596125000000001</v>
      </c>
      <c r="AH116" s="106">
        <f t="shared" si="59"/>
        <v>36445.090909090897</v>
      </c>
      <c r="AI116" s="106">
        <f t="shared" si="60"/>
        <v>12973.0401163636</v>
      </c>
      <c r="AJ116" s="155">
        <f t="shared" si="61"/>
        <v>0.58593680156449501</v>
      </c>
      <c r="AK116" s="155">
        <f t="shared" si="62"/>
        <v>0.62975986559193897</v>
      </c>
      <c r="AL116" s="161"/>
      <c r="AM116" s="95">
        <v>10250.1818181818</v>
      </c>
      <c r="AN116" s="95">
        <v>3474.9214597402502</v>
      </c>
      <c r="AO116" s="155">
        <v>0.339010714285714</v>
      </c>
      <c r="AP116" s="140">
        <f t="shared" si="63"/>
        <v>41000.727272727199</v>
      </c>
      <c r="AQ116" s="140">
        <f t="shared" si="64"/>
        <v>13899.685838961001</v>
      </c>
      <c r="AR116" s="96">
        <f t="shared" si="65"/>
        <v>0.52083271250177499</v>
      </c>
      <c r="AS116" s="96">
        <f t="shared" si="66"/>
        <v>0.58777587455247804</v>
      </c>
      <c r="AV116" s="93">
        <f t="shared" si="67"/>
        <v>0</v>
      </c>
    </row>
    <row r="117" spans="1:48" ht="21.95" customHeight="1">
      <c r="A117" s="117">
        <v>308</v>
      </c>
      <c r="B117" s="117" t="s">
        <v>164</v>
      </c>
      <c r="C117" s="117" t="s">
        <v>146</v>
      </c>
      <c r="D117" s="27">
        <v>8</v>
      </c>
      <c r="E117" s="27">
        <v>100</v>
      </c>
      <c r="F117" s="63">
        <v>300</v>
      </c>
      <c r="G117" s="64">
        <v>12096</v>
      </c>
      <c r="H117" s="93">
        <v>3686.1644160000001</v>
      </c>
      <c r="I117" s="147">
        <f>VLOOKUP(A117,[1]正式员工数!$A:$C,3,0)</f>
        <v>3</v>
      </c>
      <c r="J117" s="95">
        <f>VLOOKUP(A117,[3]查询时间段分门店销售汇总!$D:$L,9,0)</f>
        <v>19167.37</v>
      </c>
      <c r="K117" s="95">
        <f>VLOOKUP(A117,[3]查询时间段分门店销售汇总!$D:$M,10,0)</f>
        <v>5616.26</v>
      </c>
      <c r="L117" s="96">
        <v>0.30474242857142803</v>
      </c>
      <c r="M117" s="147">
        <f t="shared" si="51"/>
        <v>36288</v>
      </c>
      <c r="N117" s="147">
        <f t="shared" si="52"/>
        <v>11058.493248000001</v>
      </c>
      <c r="O117" s="96">
        <f t="shared" si="53"/>
        <v>0.52820133377425005</v>
      </c>
      <c r="P117" s="110">
        <f t="shared" si="54"/>
        <v>0.50786846580710598</v>
      </c>
      <c r="Q117" s="154"/>
      <c r="S117" s="140">
        <v>13195.6363636364</v>
      </c>
      <c r="T117" s="140">
        <v>3793.6512000000098</v>
      </c>
      <c r="U117" s="155">
        <v>0.28749285714285699</v>
      </c>
      <c r="V117" s="140">
        <f t="shared" si="55"/>
        <v>39586.909090909197</v>
      </c>
      <c r="W117" s="140">
        <f t="shared" si="56"/>
        <v>11380.953600000001</v>
      </c>
      <c r="X117" s="155">
        <f t="shared" si="57"/>
        <v>0.48418455595972798</v>
      </c>
      <c r="Y117" s="155">
        <f t="shared" si="58"/>
        <v>0.49347885927590501</v>
      </c>
      <c r="Z117" s="161"/>
      <c r="AA117" s="161"/>
      <c r="AB117" s="161"/>
      <c r="AC117" s="95">
        <f>VLOOKUP(A117,[2]查询时间段分门店销售汇总!$D:$L,9,0)</f>
        <v>26369.61</v>
      </c>
      <c r="AD117" s="95">
        <f>VLOOKUP(A117,[2]查询时间段分门店销售汇总!$D:$M,10,0)</f>
        <v>8149.41</v>
      </c>
      <c r="AE117" s="93">
        <v>8797.0909090909099</v>
      </c>
      <c r="AF117" s="93">
        <v>3198.7377163636402</v>
      </c>
      <c r="AG117" s="155">
        <v>0.36361312499999998</v>
      </c>
      <c r="AH117" s="106">
        <f t="shared" si="59"/>
        <v>35188.363636363603</v>
      </c>
      <c r="AI117" s="106">
        <f t="shared" si="60"/>
        <v>12794.950865454601</v>
      </c>
      <c r="AJ117" s="155">
        <f t="shared" si="61"/>
        <v>0.74938437810019798</v>
      </c>
      <c r="AK117" s="155">
        <f t="shared" si="62"/>
        <v>0.63692389956750906</v>
      </c>
      <c r="AL117" s="161"/>
      <c r="AM117" s="95">
        <v>9896.7272727272702</v>
      </c>
      <c r="AN117" s="95">
        <v>3427.2189818181801</v>
      </c>
      <c r="AO117" s="155">
        <v>0.346298214285714</v>
      </c>
      <c r="AP117" s="140">
        <f t="shared" si="63"/>
        <v>39586.909090909103</v>
      </c>
      <c r="AQ117" s="140">
        <f t="shared" si="64"/>
        <v>13708.8759272727</v>
      </c>
      <c r="AR117" s="96">
        <f t="shared" si="65"/>
        <v>0.66611944720017702</v>
      </c>
      <c r="AS117" s="96">
        <f t="shared" si="66"/>
        <v>0.59446230626301</v>
      </c>
      <c r="AV117" s="93">
        <f t="shared" si="67"/>
        <v>0</v>
      </c>
    </row>
    <row r="118" spans="1:48" ht="21.95" customHeight="1">
      <c r="A118" s="61">
        <v>113008</v>
      </c>
      <c r="B118" s="61" t="s">
        <v>165</v>
      </c>
      <c r="C118" s="61" t="s">
        <v>146</v>
      </c>
      <c r="D118" s="62">
        <v>9</v>
      </c>
      <c r="E118" s="62">
        <v>100</v>
      </c>
      <c r="F118" s="63">
        <v>300</v>
      </c>
      <c r="G118" s="64">
        <v>10080</v>
      </c>
      <c r="H118" s="93">
        <v>2098.8000000000002</v>
      </c>
      <c r="I118" s="147">
        <f>VLOOKUP(A118,[1]正式员工数!$A:$C,3,0)</f>
        <v>2</v>
      </c>
      <c r="J118" s="95">
        <f>VLOOKUP(A118,[3]查询时间段分门店销售汇总!$D:$L,9,0)</f>
        <v>31965.5</v>
      </c>
      <c r="K118" s="95">
        <f>VLOOKUP(A118,[3]查询时间段分门店销售汇总!$D:$M,10,0)</f>
        <v>6352.34</v>
      </c>
      <c r="L118" s="96">
        <v>0.20821428571428499</v>
      </c>
      <c r="M118" s="147">
        <f t="shared" si="51"/>
        <v>30240</v>
      </c>
      <c r="N118" s="147">
        <f t="shared" si="52"/>
        <v>6296.4</v>
      </c>
      <c r="O118" s="108">
        <f t="shared" si="53"/>
        <v>1.05706018518519</v>
      </c>
      <c r="P118" s="148">
        <f t="shared" si="54"/>
        <v>1.0088844419033101</v>
      </c>
      <c r="Q118" s="154" t="s">
        <v>49</v>
      </c>
      <c r="R118" s="111">
        <f>(K118-N118)*0.05</f>
        <v>2.7970000000000299</v>
      </c>
      <c r="S118" s="140">
        <v>10996.3636363636</v>
      </c>
      <c r="T118" s="140">
        <v>2159.99999999999</v>
      </c>
      <c r="U118" s="155">
        <v>0.19642857142857101</v>
      </c>
      <c r="V118" s="140">
        <f t="shared" si="55"/>
        <v>32989.090909090803</v>
      </c>
      <c r="W118" s="140">
        <f t="shared" si="56"/>
        <v>6479.99999999997</v>
      </c>
      <c r="X118" s="155">
        <f t="shared" si="57"/>
        <v>0.96897183641975604</v>
      </c>
      <c r="Y118" s="155">
        <f t="shared" si="58"/>
        <v>0.98029938271605399</v>
      </c>
      <c r="Z118" s="161"/>
      <c r="AA118" s="161"/>
      <c r="AB118" s="161"/>
      <c r="AC118" s="95">
        <f>VLOOKUP(A118,[2]查询时间段分门店销售汇总!$D:$L,9,0)</f>
        <v>31775</v>
      </c>
      <c r="AD118" s="95">
        <f>VLOOKUP(A118,[2]查询时间段分门店销售汇总!$D:$M,10,0)</f>
        <v>6157.08</v>
      </c>
      <c r="AE118" s="93">
        <v>7330.9090909090901</v>
      </c>
      <c r="AF118" s="93">
        <v>1821.27272727272</v>
      </c>
      <c r="AG118" s="155">
        <v>0.24843750000000001</v>
      </c>
      <c r="AH118" s="106">
        <f t="shared" si="59"/>
        <v>29323.6363636364</v>
      </c>
      <c r="AI118" s="106">
        <f t="shared" si="60"/>
        <v>7285.0909090908799</v>
      </c>
      <c r="AJ118" s="155">
        <f t="shared" si="61"/>
        <v>1.0835968501984099</v>
      </c>
      <c r="AK118" s="155">
        <f t="shared" si="62"/>
        <v>0.84516172506738896</v>
      </c>
      <c r="AL118" s="161"/>
      <c r="AM118" s="95">
        <v>8247.2727272727298</v>
      </c>
      <c r="AN118" s="95">
        <v>1951.3636363636299</v>
      </c>
      <c r="AO118" s="155">
        <v>0.23660714285714199</v>
      </c>
      <c r="AP118" s="140">
        <f t="shared" si="63"/>
        <v>32989.090909090897</v>
      </c>
      <c r="AQ118" s="140">
        <f t="shared" si="64"/>
        <v>7805.4545454545196</v>
      </c>
      <c r="AR118" s="96">
        <f t="shared" si="65"/>
        <v>0.96319720017636701</v>
      </c>
      <c r="AS118" s="96">
        <f t="shared" si="66"/>
        <v>0.78881761006289597</v>
      </c>
      <c r="AV118" s="93">
        <f t="shared" si="67"/>
        <v>2.7970000000000299</v>
      </c>
    </row>
    <row r="119" spans="1:48" ht="21.95" customHeight="1">
      <c r="A119" s="61">
        <v>116482</v>
      </c>
      <c r="B119" s="61" t="s">
        <v>166</v>
      </c>
      <c r="C119" s="61" t="s">
        <v>146</v>
      </c>
      <c r="D119" s="62">
        <v>9</v>
      </c>
      <c r="E119" s="62">
        <v>100</v>
      </c>
      <c r="F119" s="63">
        <v>300</v>
      </c>
      <c r="G119" s="64">
        <v>10580</v>
      </c>
      <c r="H119" s="93">
        <v>2700.7641571428599</v>
      </c>
      <c r="I119" s="147">
        <f>VLOOKUP(A119,[1]正式员工数!$A:$C,3,0)</f>
        <v>2</v>
      </c>
      <c r="J119" s="95">
        <f>VLOOKUP(A119,[3]查询时间段分门店销售汇总!$D:$L,9,0)</f>
        <v>28152.32</v>
      </c>
      <c r="K119" s="95">
        <f>VLOOKUP(A119,[3]查询时间段分门店销售汇总!$D:$M,10,0)</f>
        <v>7192.51</v>
      </c>
      <c r="L119" s="96">
        <v>0.25527071428571502</v>
      </c>
      <c r="M119" s="147">
        <f t="shared" si="51"/>
        <v>31740</v>
      </c>
      <c r="N119" s="147">
        <f t="shared" si="52"/>
        <v>8102.29247142858</v>
      </c>
      <c r="O119" s="96">
        <f t="shared" si="53"/>
        <v>0.88696660365469404</v>
      </c>
      <c r="P119" s="110">
        <f t="shared" si="54"/>
        <v>0.88771295597674604</v>
      </c>
      <c r="Q119" s="154"/>
      <c r="S119" s="140">
        <v>11541.8181818182</v>
      </c>
      <c r="T119" s="140">
        <v>2779.5171428571498</v>
      </c>
      <c r="U119" s="155">
        <v>0.24082142857142899</v>
      </c>
      <c r="V119" s="140">
        <f t="shared" si="55"/>
        <v>34625.454545454602</v>
      </c>
      <c r="W119" s="140">
        <f t="shared" si="56"/>
        <v>8338.5514285714507</v>
      </c>
      <c r="X119" s="155">
        <f t="shared" si="57"/>
        <v>0.81305272001680196</v>
      </c>
      <c r="Y119" s="155">
        <f t="shared" si="58"/>
        <v>0.86256108889073702</v>
      </c>
      <c r="Z119" s="161"/>
      <c r="AA119" s="161"/>
      <c r="AB119" s="161"/>
      <c r="AC119" s="95">
        <f>VLOOKUP(A119,[2]查询时间段分门店销售汇总!$D:$L,9,0)</f>
        <v>18849.740000000002</v>
      </c>
      <c r="AD119" s="95">
        <f>VLOOKUP(A119,[2]查询时间段分门店销售汇总!$D:$M,10,0)</f>
        <v>6132.38</v>
      </c>
      <c r="AE119" s="93">
        <v>7694.5454545454504</v>
      </c>
      <c r="AF119" s="93">
        <v>2343.6383181818201</v>
      </c>
      <c r="AG119" s="155">
        <v>0.30458437500000102</v>
      </c>
      <c r="AH119" s="106">
        <f t="shared" si="59"/>
        <v>30778.181818181802</v>
      </c>
      <c r="AI119" s="106">
        <f t="shared" si="60"/>
        <v>9374.5532727272803</v>
      </c>
      <c r="AJ119" s="155">
        <f t="shared" si="61"/>
        <v>0.61243838610586099</v>
      </c>
      <c r="AK119" s="155">
        <f t="shared" si="62"/>
        <v>0.65415170425672398</v>
      </c>
      <c r="AL119" s="161"/>
      <c r="AM119" s="95">
        <v>8656.3636363636397</v>
      </c>
      <c r="AN119" s="95">
        <v>2511.0410551948098</v>
      </c>
      <c r="AO119" s="155">
        <v>0.29008035714285801</v>
      </c>
      <c r="AP119" s="140">
        <f t="shared" si="63"/>
        <v>34625.454545454602</v>
      </c>
      <c r="AQ119" s="140">
        <f t="shared" si="64"/>
        <v>10044.164220779199</v>
      </c>
      <c r="AR119" s="96">
        <f t="shared" si="65"/>
        <v>0.54438967653854198</v>
      </c>
      <c r="AS119" s="96">
        <f t="shared" si="66"/>
        <v>0.610541590639608</v>
      </c>
      <c r="AV119" s="93">
        <f t="shared" si="67"/>
        <v>0</v>
      </c>
    </row>
    <row r="120" spans="1:48" ht="21.95" customHeight="1">
      <c r="A120" s="117">
        <v>723</v>
      </c>
      <c r="B120" s="117" t="s">
        <v>167</v>
      </c>
      <c r="C120" s="117" t="s">
        <v>146</v>
      </c>
      <c r="D120" s="27">
        <v>10</v>
      </c>
      <c r="E120" s="27">
        <v>100</v>
      </c>
      <c r="F120" s="63">
        <v>300</v>
      </c>
      <c r="G120" s="64">
        <v>10120</v>
      </c>
      <c r="H120" s="93">
        <v>2492.3116742857101</v>
      </c>
      <c r="I120" s="147">
        <f>VLOOKUP(A120,[1]正式员工数!$A:$C,3,0)</f>
        <v>2</v>
      </c>
      <c r="J120" s="95">
        <f>VLOOKUP(A120,[3]查询时间段分门店销售汇总!$D:$L,9,0)</f>
        <v>25631.63</v>
      </c>
      <c r="K120" s="95">
        <f>VLOOKUP(A120,[3]查询时间段分门店销售汇总!$D:$M,10,0)</f>
        <v>6666.91</v>
      </c>
      <c r="L120" s="96">
        <v>0.24627585714285699</v>
      </c>
      <c r="M120" s="147">
        <f t="shared" si="51"/>
        <v>30360</v>
      </c>
      <c r="N120" s="147">
        <f t="shared" si="52"/>
        <v>7476.9350228571302</v>
      </c>
      <c r="O120" s="96">
        <f t="shared" si="53"/>
        <v>0.84425658761528299</v>
      </c>
      <c r="P120" s="110">
        <f t="shared" si="54"/>
        <v>0.89166349307826398</v>
      </c>
      <c r="Q120" s="154"/>
      <c r="S120" s="140">
        <v>11040</v>
      </c>
      <c r="T120" s="140">
        <v>2564.9862857142798</v>
      </c>
      <c r="U120" s="155">
        <v>0.23233571428571401</v>
      </c>
      <c r="V120" s="140">
        <f t="shared" si="55"/>
        <v>33120</v>
      </c>
      <c r="W120" s="140">
        <f t="shared" si="56"/>
        <v>7694.9588571428403</v>
      </c>
      <c r="X120" s="155">
        <f t="shared" si="57"/>
        <v>0.77390187198067595</v>
      </c>
      <c r="Y120" s="155">
        <f t="shared" si="58"/>
        <v>0.866399694107714</v>
      </c>
      <c r="Z120" s="161"/>
      <c r="AA120" s="161"/>
      <c r="AB120" s="161"/>
      <c r="AC120" s="95">
        <f>VLOOKUP(A120,[2]查询时间段分门店销售汇总!$D:$L,9,0)</f>
        <v>18996.73</v>
      </c>
      <c r="AD120" s="95">
        <f>VLOOKUP(A120,[2]查询时间段分门店销售汇总!$D:$M,10,0)</f>
        <v>5563.7</v>
      </c>
      <c r="AE120" s="93">
        <v>7360</v>
      </c>
      <c r="AF120" s="93">
        <v>2162.7498000000001</v>
      </c>
      <c r="AG120" s="155">
        <v>0.29385187499999998</v>
      </c>
      <c r="AH120" s="106">
        <f t="shared" si="59"/>
        <v>29440</v>
      </c>
      <c r="AI120" s="106">
        <f t="shared" si="60"/>
        <v>8650.9992000000002</v>
      </c>
      <c r="AJ120" s="155">
        <f t="shared" si="61"/>
        <v>0.64526936141304303</v>
      </c>
      <c r="AK120" s="155">
        <f t="shared" si="62"/>
        <v>0.64312802155848103</v>
      </c>
      <c r="AL120" s="161"/>
      <c r="AM120" s="95">
        <v>8280</v>
      </c>
      <c r="AN120" s="95">
        <v>2317.2319285714302</v>
      </c>
      <c r="AO120" s="155">
        <v>0.27985892857142802</v>
      </c>
      <c r="AP120" s="140">
        <f t="shared" si="63"/>
        <v>33120</v>
      </c>
      <c r="AQ120" s="140">
        <f t="shared" si="64"/>
        <v>9268.9277142857209</v>
      </c>
      <c r="AR120" s="96">
        <f t="shared" si="65"/>
        <v>0.57357276570048299</v>
      </c>
      <c r="AS120" s="96">
        <f t="shared" si="66"/>
        <v>0.60025282012124803</v>
      </c>
      <c r="AV120" s="93">
        <f t="shared" si="67"/>
        <v>0</v>
      </c>
    </row>
    <row r="121" spans="1:48" ht="21.95" customHeight="1">
      <c r="A121" s="117">
        <v>113299</v>
      </c>
      <c r="B121" s="117" t="s">
        <v>168</v>
      </c>
      <c r="C121" s="117" t="s">
        <v>146</v>
      </c>
      <c r="D121" s="27">
        <v>10</v>
      </c>
      <c r="E121" s="27">
        <v>100</v>
      </c>
      <c r="F121" s="63">
        <v>300</v>
      </c>
      <c r="G121" s="64">
        <v>9196</v>
      </c>
      <c r="H121" s="93">
        <v>2167.4840628571401</v>
      </c>
      <c r="I121" s="147">
        <f>VLOOKUP(A121,[1]正式员工数!$A:$C,3,0)</f>
        <v>2</v>
      </c>
      <c r="J121" s="95">
        <f>VLOOKUP(A121,[3]查询时间段分门店销售汇总!$D:$L,9,0)</f>
        <v>11302.77</v>
      </c>
      <c r="K121" s="95">
        <f>VLOOKUP(A121,[3]查询时间段分门店销售汇总!$D:$M,10,0)</f>
        <v>3629.57</v>
      </c>
      <c r="L121" s="96">
        <v>0.23569857142857201</v>
      </c>
      <c r="M121" s="147">
        <f t="shared" si="51"/>
        <v>27588</v>
      </c>
      <c r="N121" s="147">
        <f t="shared" si="52"/>
        <v>6502.4521885714203</v>
      </c>
      <c r="O121" s="96">
        <f t="shared" si="53"/>
        <v>0.40969878207916499</v>
      </c>
      <c r="P121" s="110">
        <f t="shared" si="54"/>
        <v>0.558184803938929</v>
      </c>
      <c r="Q121" s="154"/>
      <c r="S121" s="140">
        <v>10032</v>
      </c>
      <c r="T121" s="140">
        <v>2230.6868571428599</v>
      </c>
      <c r="U121" s="155">
        <v>0.222357142857143</v>
      </c>
      <c r="V121" s="140">
        <f t="shared" si="55"/>
        <v>30096</v>
      </c>
      <c r="W121" s="140">
        <f t="shared" si="56"/>
        <v>6692.0605714285803</v>
      </c>
      <c r="X121" s="155">
        <f t="shared" si="57"/>
        <v>0.37555721690590099</v>
      </c>
      <c r="Y121" s="155">
        <f t="shared" si="58"/>
        <v>0.54236956782732504</v>
      </c>
      <c r="Z121" s="161"/>
      <c r="AA121" s="161"/>
      <c r="AB121" s="161"/>
      <c r="AC121" s="95">
        <f>VLOOKUP(A121,[2]查询时间段分门店销售汇总!$D:$L,9,0)</f>
        <v>16206.35</v>
      </c>
      <c r="AD121" s="95">
        <f>VLOOKUP(A121,[2]查询时间段分门店销售汇总!$D:$M,10,0)</f>
        <v>4824.74</v>
      </c>
      <c r="AE121" s="93">
        <v>6688</v>
      </c>
      <c r="AF121" s="93">
        <v>1880.8746000000001</v>
      </c>
      <c r="AG121" s="155">
        <v>0.28123124999999999</v>
      </c>
      <c r="AH121" s="106">
        <f t="shared" si="59"/>
        <v>26752</v>
      </c>
      <c r="AI121" s="106">
        <f t="shared" si="60"/>
        <v>7523.4984000000004</v>
      </c>
      <c r="AJ121" s="155">
        <f t="shared" si="61"/>
        <v>0.60579956638756005</v>
      </c>
      <c r="AK121" s="155">
        <f t="shared" si="62"/>
        <v>0.641289429927971</v>
      </c>
      <c r="AL121" s="161"/>
      <c r="AM121" s="95">
        <v>7524</v>
      </c>
      <c r="AN121" s="95">
        <v>2015.22278571429</v>
      </c>
      <c r="AO121" s="155">
        <v>0.267839285714286</v>
      </c>
      <c r="AP121" s="140">
        <f t="shared" si="63"/>
        <v>30096</v>
      </c>
      <c r="AQ121" s="140">
        <f t="shared" si="64"/>
        <v>8060.89114285716</v>
      </c>
      <c r="AR121" s="96">
        <f t="shared" si="65"/>
        <v>0.53848850345560895</v>
      </c>
      <c r="AS121" s="96">
        <f t="shared" si="66"/>
        <v>0.59853680126610498</v>
      </c>
      <c r="AV121" s="93">
        <f t="shared" si="67"/>
        <v>0</v>
      </c>
    </row>
    <row r="122" spans="1:48" ht="21.95" customHeight="1">
      <c r="A122" s="61">
        <v>102479</v>
      </c>
      <c r="B122" s="61" t="s">
        <v>169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9500</v>
      </c>
      <c r="H122" s="93">
        <v>2811.9755714285702</v>
      </c>
      <c r="I122" s="147">
        <f>VLOOKUP(A122,[1]正式员工数!$A:$C,3,0)</f>
        <v>2</v>
      </c>
      <c r="J122" s="95">
        <f>VLOOKUP(A122,[3]查询时间段分门店销售汇总!$D:$L,9,0)</f>
        <v>24101.51</v>
      </c>
      <c r="K122" s="95">
        <f>VLOOKUP(A122,[3]查询时间段分门店销售汇总!$D:$M,10,0)</f>
        <v>5789.42</v>
      </c>
      <c r="L122" s="96">
        <v>0.29599742857142802</v>
      </c>
      <c r="M122" s="147">
        <f t="shared" si="51"/>
        <v>28500</v>
      </c>
      <c r="N122" s="147">
        <f t="shared" si="52"/>
        <v>8435.9267142857097</v>
      </c>
      <c r="O122" s="96">
        <f t="shared" si="53"/>
        <v>0.84566701754385998</v>
      </c>
      <c r="P122" s="110">
        <f t="shared" si="54"/>
        <v>0.68628144791679901</v>
      </c>
      <c r="Q122" s="154"/>
      <c r="S122" s="140">
        <v>10363.6363636364</v>
      </c>
      <c r="T122" s="140">
        <v>2893.9714285714399</v>
      </c>
      <c r="U122" s="155">
        <v>0.27924285714285701</v>
      </c>
      <c r="V122" s="140">
        <f t="shared" si="55"/>
        <v>31090.909090909201</v>
      </c>
      <c r="W122" s="140">
        <f t="shared" si="56"/>
        <v>8681.9142857143197</v>
      </c>
      <c r="X122" s="155">
        <f t="shared" si="57"/>
        <v>0.77519476608186899</v>
      </c>
      <c r="Y122" s="155">
        <f t="shared" si="58"/>
        <v>0.66683680689248703</v>
      </c>
      <c r="Z122" s="161"/>
      <c r="AA122" s="161"/>
      <c r="AB122" s="161"/>
      <c r="AC122" s="95">
        <f>VLOOKUP(A122,[2]查询时间段分门店销售汇总!$D:$L,9,0)</f>
        <v>18883.650000000001</v>
      </c>
      <c r="AD122" s="95">
        <f>VLOOKUP(A122,[2]查询时间段分门店销售汇总!$D:$M,10,0)</f>
        <v>5503.13</v>
      </c>
      <c r="AE122" s="93">
        <v>6909.0909090909099</v>
      </c>
      <c r="AF122" s="93">
        <v>2440.1440909090902</v>
      </c>
      <c r="AG122" s="155">
        <v>0.35317874999999999</v>
      </c>
      <c r="AH122" s="106">
        <f t="shared" si="59"/>
        <v>27636.3636363636</v>
      </c>
      <c r="AI122" s="106">
        <f t="shared" si="60"/>
        <v>9760.5763636363608</v>
      </c>
      <c r="AJ122" s="155">
        <f t="shared" si="61"/>
        <v>0.68328996710526302</v>
      </c>
      <c r="AK122" s="155">
        <f t="shared" si="62"/>
        <v>0.56381199172850605</v>
      </c>
      <c r="AL122" s="161"/>
      <c r="AM122" s="95">
        <v>7772.7272727272702</v>
      </c>
      <c r="AN122" s="95">
        <v>2614.4400974025998</v>
      </c>
      <c r="AO122" s="155">
        <v>0.33636071428571401</v>
      </c>
      <c r="AP122" s="140">
        <f t="shared" si="63"/>
        <v>31090.909090909099</v>
      </c>
      <c r="AQ122" s="140">
        <f t="shared" si="64"/>
        <v>10457.760389610399</v>
      </c>
      <c r="AR122" s="96">
        <f t="shared" si="65"/>
        <v>0.60736885964912302</v>
      </c>
      <c r="AS122" s="96">
        <f t="shared" si="66"/>
        <v>0.52622452561327204</v>
      </c>
      <c r="AV122" s="93">
        <f t="shared" si="67"/>
        <v>0</v>
      </c>
    </row>
    <row r="123" spans="1:48" ht="21.95" customHeight="1">
      <c r="A123" s="61">
        <v>119262</v>
      </c>
      <c r="B123" s="61" t="s">
        <v>170</v>
      </c>
      <c r="C123" s="61" t="s">
        <v>146</v>
      </c>
      <c r="D123" s="62">
        <v>11</v>
      </c>
      <c r="E123" s="62">
        <v>100</v>
      </c>
      <c r="F123" s="63">
        <v>300</v>
      </c>
      <c r="G123" s="64">
        <v>8580</v>
      </c>
      <c r="H123" s="93">
        <v>1857.9377142857099</v>
      </c>
      <c r="I123" s="147">
        <f>VLOOKUP(A123,[1]正式员工数!$A:$C,3,0)</f>
        <v>1</v>
      </c>
      <c r="J123" s="95">
        <f>VLOOKUP(A123,[3]查询时间段分门店销售汇总!$D:$L,9,0)</f>
        <v>10704.39</v>
      </c>
      <c r="K123" s="95">
        <f>VLOOKUP(A123,[3]查询时间段分门店销售汇总!$D:$M,10,0)</f>
        <v>3399.47</v>
      </c>
      <c r="L123" s="96">
        <v>0.21654285714285701</v>
      </c>
      <c r="M123" s="147">
        <f t="shared" si="51"/>
        <v>25740</v>
      </c>
      <c r="N123" s="147">
        <f t="shared" si="52"/>
        <v>5573.8131428571296</v>
      </c>
      <c r="O123" s="96">
        <f t="shared" si="53"/>
        <v>0.41586596736596698</v>
      </c>
      <c r="P123" s="110">
        <f t="shared" si="54"/>
        <v>0.60990024474653204</v>
      </c>
      <c r="Q123" s="154"/>
      <c r="S123" s="140">
        <v>9360</v>
      </c>
      <c r="T123" s="140">
        <v>1912.11428571428</v>
      </c>
      <c r="U123" s="155">
        <v>0.20428571428571399</v>
      </c>
      <c r="V123" s="140">
        <f t="shared" si="55"/>
        <v>28080</v>
      </c>
      <c r="W123" s="140">
        <f t="shared" si="56"/>
        <v>5736.3428571428403</v>
      </c>
      <c r="X123" s="155">
        <f t="shared" si="57"/>
        <v>0.38121047008546999</v>
      </c>
      <c r="Y123" s="155">
        <f t="shared" si="58"/>
        <v>0.59261973781204702</v>
      </c>
      <c r="Z123" s="161"/>
      <c r="AA123" s="161"/>
      <c r="AB123" s="161"/>
      <c r="AC123" s="95">
        <f>VLOOKUP(A123,[2]查询时间段分门店销售汇总!$D:$L,9,0)</f>
        <v>8853.8799999999992</v>
      </c>
      <c r="AD123" s="95">
        <f>VLOOKUP(A123,[2]查询时间段分门店销售汇总!$D:$M,10,0)</f>
        <v>3199.79</v>
      </c>
      <c r="AE123" s="93">
        <v>6240</v>
      </c>
      <c r="AF123" s="93">
        <v>1612.26</v>
      </c>
      <c r="AG123" s="155">
        <v>0.25837500000000002</v>
      </c>
      <c r="AH123" s="106">
        <f t="shared" si="59"/>
        <v>24960</v>
      </c>
      <c r="AI123" s="106">
        <f t="shared" si="60"/>
        <v>6449.04</v>
      </c>
      <c r="AJ123" s="155">
        <f t="shared" si="61"/>
        <v>0.35472275641025602</v>
      </c>
      <c r="AK123" s="155">
        <f t="shared" si="62"/>
        <v>0.49616532072990699</v>
      </c>
      <c r="AL123" s="161"/>
      <c r="AM123" s="95">
        <v>7020</v>
      </c>
      <c r="AN123" s="95">
        <v>1727.4214285714299</v>
      </c>
      <c r="AO123" s="155">
        <v>0.246071428571428</v>
      </c>
      <c r="AP123" s="140">
        <f t="shared" si="63"/>
        <v>28080</v>
      </c>
      <c r="AQ123" s="140">
        <f t="shared" si="64"/>
        <v>6909.6857142857198</v>
      </c>
      <c r="AR123" s="96">
        <f t="shared" si="65"/>
        <v>0.315309116809117</v>
      </c>
      <c r="AS123" s="96">
        <f t="shared" si="66"/>
        <v>0.46308763268124598</v>
      </c>
      <c r="AV123" s="93">
        <f t="shared" si="67"/>
        <v>0</v>
      </c>
    </row>
    <row r="124" spans="1:48" ht="21.95" customHeight="1">
      <c r="A124" s="117">
        <v>128640</v>
      </c>
      <c r="B124" s="117" t="s">
        <v>171</v>
      </c>
      <c r="C124" s="117" t="s">
        <v>146</v>
      </c>
      <c r="D124" s="27">
        <v>12</v>
      </c>
      <c r="E124" s="27">
        <v>50</v>
      </c>
      <c r="F124" s="63">
        <v>150</v>
      </c>
      <c r="G124" s="64">
        <v>3800</v>
      </c>
      <c r="H124" s="93">
        <v>712.09285714285602</v>
      </c>
      <c r="I124" s="147">
        <f>VLOOKUP(A124,[1]正式员工数!$A:$C,3,0)</f>
        <v>2</v>
      </c>
      <c r="J124" s="95">
        <f>VLOOKUP(A124,[3]查询时间段分门店销售汇总!$D:$L,9,0)</f>
        <v>11665.81</v>
      </c>
      <c r="K124" s="95">
        <f>VLOOKUP(A124,[3]查询时间段分门店销售汇总!$D:$M,10,0)</f>
        <v>3033.78</v>
      </c>
      <c r="L124" s="96">
        <v>0.187392857142857</v>
      </c>
      <c r="M124" s="147">
        <f t="shared" si="51"/>
        <v>11400</v>
      </c>
      <c r="N124" s="147">
        <f t="shared" si="52"/>
        <v>2136.2785714285701</v>
      </c>
      <c r="O124" s="108">
        <f t="shared" si="53"/>
        <v>1.02331666666667</v>
      </c>
      <c r="P124" s="148">
        <f t="shared" si="54"/>
        <v>1.42012378000462</v>
      </c>
      <c r="Q124" s="154" t="s">
        <v>49</v>
      </c>
      <c r="R124" s="111">
        <f>(K124-N124)*0.05</f>
        <v>44.875071428571502</v>
      </c>
      <c r="S124" s="140">
        <v>4145.4545454545496</v>
      </c>
      <c r="T124" s="140">
        <v>732.85714285714198</v>
      </c>
      <c r="U124" s="155">
        <v>0.17678571428571399</v>
      </c>
      <c r="V124" s="140">
        <f t="shared" si="55"/>
        <v>12436.3636363636</v>
      </c>
      <c r="W124" s="140">
        <f t="shared" si="56"/>
        <v>2198.5714285714298</v>
      </c>
      <c r="X124" s="155">
        <f t="shared" si="57"/>
        <v>0.93804027777778098</v>
      </c>
      <c r="Y124" s="159">
        <f t="shared" si="58"/>
        <v>1.3798869395711499</v>
      </c>
      <c r="Z124" s="161"/>
      <c r="AA124" s="161"/>
      <c r="AB124" s="95"/>
      <c r="AC124" s="95">
        <f>VLOOKUP(A124,[2]查询时间段分门店销售汇总!$D:$L,9,0)</f>
        <v>6201.9</v>
      </c>
      <c r="AD124" s="95">
        <f>VLOOKUP(A124,[2]查询时间段分门店销售汇总!$D:$M,10,0)</f>
        <v>1438.62</v>
      </c>
      <c r="AE124" s="93">
        <v>2763.6363636363599</v>
      </c>
      <c r="AF124" s="93">
        <v>617.93181818181597</v>
      </c>
      <c r="AG124" s="155">
        <v>0.22359375000000001</v>
      </c>
      <c r="AH124" s="106">
        <f t="shared" si="59"/>
        <v>11054.545454545399</v>
      </c>
      <c r="AI124" s="106">
        <f t="shared" si="60"/>
        <v>2471.7272727272598</v>
      </c>
      <c r="AJ124" s="155">
        <f t="shared" si="61"/>
        <v>0.56102713815789595</v>
      </c>
      <c r="AK124" s="155">
        <f t="shared" si="62"/>
        <v>0.58203023281474298</v>
      </c>
      <c r="AL124" s="161"/>
      <c r="AM124" s="95">
        <v>3109.0909090909099</v>
      </c>
      <c r="AN124" s="95">
        <v>662.06980519480396</v>
      </c>
      <c r="AO124" s="155">
        <v>0.21294642857142801</v>
      </c>
      <c r="AP124" s="140">
        <f t="shared" si="63"/>
        <v>12436.3636363636</v>
      </c>
      <c r="AQ124" s="140">
        <f t="shared" si="64"/>
        <v>2648.2792207792199</v>
      </c>
      <c r="AR124" s="96">
        <f t="shared" si="65"/>
        <v>0.498690789473684</v>
      </c>
      <c r="AS124" s="96">
        <f t="shared" si="66"/>
        <v>0.54322821729375903</v>
      </c>
      <c r="AV124" s="93">
        <f t="shared" si="67"/>
        <v>44.875071428571502</v>
      </c>
    </row>
    <row r="125" spans="1:48" ht="21.95" customHeight="1">
      <c r="A125" s="61">
        <v>341</v>
      </c>
      <c r="B125" s="61" t="s">
        <v>172</v>
      </c>
      <c r="C125" s="61" t="s">
        <v>173</v>
      </c>
      <c r="D125" s="62">
        <v>1</v>
      </c>
      <c r="E125" s="62">
        <v>150</v>
      </c>
      <c r="F125" s="63">
        <v>450</v>
      </c>
      <c r="G125" s="64">
        <v>28080</v>
      </c>
      <c r="H125" s="93">
        <v>7331.7080571428796</v>
      </c>
      <c r="I125" s="147">
        <f>VLOOKUP(A125,[1]正式员工数!$A:$C,3,0)</f>
        <v>4</v>
      </c>
      <c r="J125" s="95">
        <f>VLOOKUP(A125,[3]查询时间段分门店销售汇总!$D:$L,9,0)</f>
        <v>54937.27</v>
      </c>
      <c r="K125" s="95">
        <f>VLOOKUP(A125,[3]查询时间段分门店销售汇总!$D:$M,10,0)</f>
        <v>16249.9</v>
      </c>
      <c r="L125" s="96">
        <v>0.26110071428571502</v>
      </c>
      <c r="M125" s="147">
        <f t="shared" si="51"/>
        <v>84240</v>
      </c>
      <c r="N125" s="147">
        <f t="shared" si="52"/>
        <v>21995.124171428601</v>
      </c>
      <c r="O125" s="96">
        <f t="shared" si="53"/>
        <v>0.65215182811016104</v>
      </c>
      <c r="P125" s="110">
        <f t="shared" si="54"/>
        <v>0.73879555638555705</v>
      </c>
      <c r="Q125" s="154"/>
      <c r="S125" s="140">
        <v>30632.727272727301</v>
      </c>
      <c r="T125" s="140">
        <v>7545.4971428571598</v>
      </c>
      <c r="U125" s="155">
        <v>0.246321428571429</v>
      </c>
      <c r="V125" s="140">
        <f t="shared" si="55"/>
        <v>91898.181818181896</v>
      </c>
      <c r="W125" s="140">
        <f t="shared" si="56"/>
        <v>22636.491428571499</v>
      </c>
      <c r="X125" s="155">
        <f t="shared" si="57"/>
        <v>0.59780584243431401</v>
      </c>
      <c r="Y125" s="155">
        <f t="shared" si="58"/>
        <v>0.71786301562129795</v>
      </c>
      <c r="Z125" s="161"/>
      <c r="AA125" s="161"/>
      <c r="AB125" s="161"/>
      <c r="AC125" s="95">
        <f>VLOOKUP(A125,[2]查询时间段分门店销售汇总!$D:$L,9,0)</f>
        <v>53526.2</v>
      </c>
      <c r="AD125" s="95">
        <f>VLOOKUP(A125,[2]查询时间段分门店销售汇总!$D:$M,10,0)</f>
        <v>17339.63</v>
      </c>
      <c r="AE125" s="93">
        <v>20421.818181818198</v>
      </c>
      <c r="AF125" s="93">
        <v>6362.2260000000197</v>
      </c>
      <c r="AG125" s="155">
        <v>0.31154062500000101</v>
      </c>
      <c r="AH125" s="106">
        <f t="shared" si="59"/>
        <v>81687.272727272793</v>
      </c>
      <c r="AI125" s="106">
        <f t="shared" si="60"/>
        <v>25448.9040000001</v>
      </c>
      <c r="AJ125" s="155">
        <f t="shared" si="61"/>
        <v>0.655257523148148</v>
      </c>
      <c r="AK125" s="155">
        <f t="shared" si="62"/>
        <v>0.68135075679486801</v>
      </c>
      <c r="AL125" s="161"/>
      <c r="AM125" s="95">
        <v>22974.5454545455</v>
      </c>
      <c r="AN125" s="95">
        <v>6816.6707142857304</v>
      </c>
      <c r="AO125" s="155">
        <v>0.29670535714285801</v>
      </c>
      <c r="AP125" s="140">
        <f t="shared" si="63"/>
        <v>91898.181818181998</v>
      </c>
      <c r="AQ125" s="140">
        <f t="shared" si="64"/>
        <v>27266.6828571429</v>
      </c>
      <c r="AR125" s="96">
        <f t="shared" si="65"/>
        <v>0.58245113168724205</v>
      </c>
      <c r="AS125" s="96">
        <f t="shared" si="66"/>
        <v>0.63592737300854396</v>
      </c>
      <c r="AV125" s="93">
        <f t="shared" si="67"/>
        <v>0</v>
      </c>
    </row>
    <row r="126" spans="1:48" ht="21.95" customHeight="1">
      <c r="A126" s="61">
        <v>111400</v>
      </c>
      <c r="B126" s="61" t="s">
        <v>174</v>
      </c>
      <c r="C126" s="61" t="s">
        <v>173</v>
      </c>
      <c r="D126" s="62">
        <v>1</v>
      </c>
      <c r="E126" s="62">
        <v>150</v>
      </c>
      <c r="F126" s="63">
        <v>450</v>
      </c>
      <c r="G126" s="64">
        <v>18500</v>
      </c>
      <c r="H126" s="93">
        <v>3260.30257142858</v>
      </c>
      <c r="I126" s="147">
        <f>VLOOKUP(A126,[1]正式员工数!$A:$C,3,0)</f>
        <v>3</v>
      </c>
      <c r="J126" s="95">
        <f>VLOOKUP(A126,[3]查询时间段分门店销售汇总!$D:$L,9,0)</f>
        <v>65420.17</v>
      </c>
      <c r="K126" s="95">
        <f>VLOOKUP(A126,[3]查询时间段分门店销售汇总!$D:$M,10,0)</f>
        <v>16109.5</v>
      </c>
      <c r="L126" s="96">
        <v>0.17623257142857199</v>
      </c>
      <c r="M126" s="147">
        <f t="shared" si="51"/>
        <v>55500</v>
      </c>
      <c r="N126" s="147">
        <f t="shared" si="52"/>
        <v>9780.9077142857404</v>
      </c>
      <c r="O126" s="108">
        <f t="shared" si="53"/>
        <v>1.1787418018018001</v>
      </c>
      <c r="P126" s="148">
        <f t="shared" si="54"/>
        <v>1.6470352722448101</v>
      </c>
      <c r="Q126" s="154"/>
      <c r="S126" s="140">
        <v>20181.818181818198</v>
      </c>
      <c r="T126" s="140">
        <v>3355.37142857143</v>
      </c>
      <c r="U126" s="155">
        <v>0.16625714285714299</v>
      </c>
      <c r="V126" s="140">
        <f t="shared" si="55"/>
        <v>60545.454545454602</v>
      </c>
      <c r="W126" s="140">
        <f t="shared" si="56"/>
        <v>10066.1142857143</v>
      </c>
      <c r="X126" s="156">
        <f t="shared" si="57"/>
        <v>1.08051331831832</v>
      </c>
      <c r="Y126" s="159">
        <f t="shared" si="58"/>
        <v>1.60036927286454</v>
      </c>
      <c r="Z126" s="160" t="s">
        <v>43</v>
      </c>
      <c r="AA126" s="160">
        <f>80*I126</f>
        <v>240</v>
      </c>
      <c r="AB126" s="95">
        <f>(K126-W126)*0.1</f>
        <v>604.33857142857005</v>
      </c>
      <c r="AC126" s="95">
        <f>VLOOKUP(A126,[2]查询时间段分门店销售汇总!$D:$L,9,0)</f>
        <v>48435.61</v>
      </c>
      <c r="AD126" s="95">
        <f>VLOOKUP(A126,[2]查询时间段分门店销售汇总!$D:$M,10,0)</f>
        <v>10766.22</v>
      </c>
      <c r="AE126" s="93">
        <v>13454.5454545455</v>
      </c>
      <c r="AF126" s="93">
        <v>2829.1881818181801</v>
      </c>
      <c r="AG126" s="155">
        <v>0.21027750000000001</v>
      </c>
      <c r="AH126" s="106">
        <f t="shared" si="59"/>
        <v>53818.181818181998</v>
      </c>
      <c r="AI126" s="106">
        <f t="shared" si="60"/>
        <v>11316.7527272727</v>
      </c>
      <c r="AJ126" s="155">
        <f t="shared" si="61"/>
        <v>0.89998599662161904</v>
      </c>
      <c r="AK126" s="155">
        <f t="shared" si="62"/>
        <v>0.95135241172620399</v>
      </c>
      <c r="AL126" s="161"/>
      <c r="AM126" s="95">
        <v>15136.3636363636</v>
      </c>
      <c r="AN126" s="95">
        <v>3031.2730519480601</v>
      </c>
      <c r="AO126" s="155">
        <v>0.20026428571428601</v>
      </c>
      <c r="AP126" s="140">
        <f t="shared" si="63"/>
        <v>60545.454545454399</v>
      </c>
      <c r="AQ126" s="140">
        <f t="shared" si="64"/>
        <v>12125.0922077922</v>
      </c>
      <c r="AR126" s="96">
        <f t="shared" si="65"/>
        <v>0.79998755255255405</v>
      </c>
      <c r="AS126" s="96">
        <f t="shared" si="66"/>
        <v>0.88792891761112103</v>
      </c>
      <c r="AU126" s="64">
        <f>80*I126</f>
        <v>240</v>
      </c>
      <c r="AV126" s="93">
        <f t="shared" si="67"/>
        <v>844.33857142857005</v>
      </c>
    </row>
    <row r="127" spans="1:48" ht="21.95" customHeight="1">
      <c r="A127" s="117">
        <v>746</v>
      </c>
      <c r="B127" s="117" t="s">
        <v>175</v>
      </c>
      <c r="C127" s="117" t="s">
        <v>173</v>
      </c>
      <c r="D127" s="27">
        <v>2</v>
      </c>
      <c r="E127" s="27">
        <v>100</v>
      </c>
      <c r="F127" s="63">
        <v>300</v>
      </c>
      <c r="G127" s="64">
        <v>16848</v>
      </c>
      <c r="H127" s="93">
        <v>4422.8791954285698</v>
      </c>
      <c r="I127" s="147">
        <f>VLOOKUP(A127,[1]正式员工数!$A:$C,3,0)</f>
        <v>3</v>
      </c>
      <c r="J127" s="95">
        <f>VLOOKUP(A127,[3]查询时间段分门店销售汇总!$D:$L,9,0)</f>
        <v>21755.06</v>
      </c>
      <c r="K127" s="95">
        <f>VLOOKUP(A127,[3]查询时间段分门店销售汇总!$D:$M,10,0)</f>
        <v>5834.48</v>
      </c>
      <c r="L127" s="96">
        <v>0.26251657142857199</v>
      </c>
      <c r="M127" s="147">
        <f t="shared" si="51"/>
        <v>50544</v>
      </c>
      <c r="N127" s="147">
        <f t="shared" si="52"/>
        <v>13268.6375862857</v>
      </c>
      <c r="O127" s="96">
        <f t="shared" si="53"/>
        <v>0.43041824944602702</v>
      </c>
      <c r="P127" s="110">
        <f t="shared" si="54"/>
        <v>0.439719599096628</v>
      </c>
      <c r="Q127" s="154"/>
      <c r="S127" s="140">
        <v>18379.6363636364</v>
      </c>
      <c r="T127" s="140">
        <v>4551.8482285714399</v>
      </c>
      <c r="U127" s="155">
        <v>0.24765714285714299</v>
      </c>
      <c r="V127" s="140">
        <f t="shared" si="55"/>
        <v>55138.909090909197</v>
      </c>
      <c r="W127" s="140">
        <f t="shared" si="56"/>
        <v>13655.5446857143</v>
      </c>
      <c r="X127" s="155">
        <f t="shared" si="57"/>
        <v>0.394550061992191</v>
      </c>
      <c r="Y127" s="155">
        <f t="shared" si="58"/>
        <v>0.42726087712222299</v>
      </c>
      <c r="Z127" s="161"/>
      <c r="AA127" s="161"/>
      <c r="AB127" s="161"/>
      <c r="AC127" s="95">
        <f>VLOOKUP(A127,[2]查询时间段分门店销售汇总!$D:$L,9,0)</f>
        <v>23750.74</v>
      </c>
      <c r="AD127" s="95">
        <f>VLOOKUP(A127,[2]查询时间段分门店销售汇总!$D:$M,10,0)</f>
        <v>7270.91</v>
      </c>
      <c r="AE127" s="93">
        <v>12253.090909090901</v>
      </c>
      <c r="AF127" s="93">
        <v>3838.0356654545499</v>
      </c>
      <c r="AG127" s="155">
        <v>0.31323000000000001</v>
      </c>
      <c r="AH127" s="106">
        <f t="shared" si="59"/>
        <v>49012.363636363603</v>
      </c>
      <c r="AI127" s="106">
        <f t="shared" si="60"/>
        <v>15352.142661818199</v>
      </c>
      <c r="AJ127" s="155">
        <f t="shared" si="61"/>
        <v>0.48458670910493901</v>
      </c>
      <c r="AK127" s="155">
        <f t="shared" si="62"/>
        <v>0.473608808891754</v>
      </c>
      <c r="AL127" s="161"/>
      <c r="AM127" s="95">
        <v>13784.727272727299</v>
      </c>
      <c r="AN127" s="95">
        <v>4112.18107012988</v>
      </c>
      <c r="AO127" s="155">
        <v>0.29831428571428598</v>
      </c>
      <c r="AP127" s="140">
        <f t="shared" si="63"/>
        <v>55138.909090909197</v>
      </c>
      <c r="AQ127" s="140">
        <f t="shared" si="64"/>
        <v>16448.724280519498</v>
      </c>
      <c r="AR127" s="96">
        <f t="shared" si="65"/>
        <v>0.43074374142661098</v>
      </c>
      <c r="AS127" s="96">
        <f t="shared" si="66"/>
        <v>0.44203488829896997</v>
      </c>
      <c r="AV127" s="93">
        <f t="shared" si="67"/>
        <v>0</v>
      </c>
    </row>
    <row r="128" spans="1:48" ht="21.95" customHeight="1">
      <c r="A128" s="117">
        <v>721</v>
      </c>
      <c r="B128" s="117" t="s">
        <v>176</v>
      </c>
      <c r="C128" s="117" t="s">
        <v>173</v>
      </c>
      <c r="D128" s="27">
        <v>2</v>
      </c>
      <c r="E128" s="27">
        <v>100</v>
      </c>
      <c r="F128" s="63">
        <v>300</v>
      </c>
      <c r="G128" s="64">
        <v>12980</v>
      </c>
      <c r="H128" s="93">
        <v>3515.5699542857201</v>
      </c>
      <c r="I128" s="147">
        <f>VLOOKUP(A128,[1]正式员工数!$A:$C,3,0)</f>
        <v>3</v>
      </c>
      <c r="J128" s="95">
        <f>VLOOKUP(A128,[3]查询时间段分门店销售汇总!$D:$L,9,0)</f>
        <v>23818.55</v>
      </c>
      <c r="K128" s="95">
        <f>VLOOKUP(A128,[3]查询时间段分门店销售汇总!$D:$M,10,0)</f>
        <v>6909.17</v>
      </c>
      <c r="L128" s="96">
        <v>0.27084514285714301</v>
      </c>
      <c r="M128" s="147">
        <f t="shared" si="51"/>
        <v>38940</v>
      </c>
      <c r="N128" s="147">
        <f t="shared" si="52"/>
        <v>10546.7098628572</v>
      </c>
      <c r="O128" s="96">
        <f t="shared" si="53"/>
        <v>0.61167308680020505</v>
      </c>
      <c r="P128" s="110">
        <f t="shared" si="54"/>
        <v>0.65510193129824501</v>
      </c>
      <c r="Q128" s="154"/>
      <c r="S128" s="140">
        <v>14160</v>
      </c>
      <c r="T128" s="140">
        <v>3618.0822857142898</v>
      </c>
      <c r="U128" s="155">
        <v>0.25551428571428603</v>
      </c>
      <c r="V128" s="140">
        <f t="shared" si="55"/>
        <v>42480</v>
      </c>
      <c r="W128" s="140">
        <f t="shared" si="56"/>
        <v>10854.2468571429</v>
      </c>
      <c r="X128" s="155">
        <f t="shared" si="57"/>
        <v>0.560700329566855</v>
      </c>
      <c r="Y128" s="155">
        <f t="shared" si="58"/>
        <v>0.63654070991146205</v>
      </c>
      <c r="Z128" s="161"/>
      <c r="AA128" s="161"/>
      <c r="AB128" s="161"/>
      <c r="AC128" s="95">
        <f>VLOOKUP(A128,[2]查询时间段分门店销售汇总!$D:$L,9,0)</f>
        <v>28512.13</v>
      </c>
      <c r="AD128" s="95">
        <f>VLOOKUP(A128,[2]查询时间段分门店销售汇总!$D:$M,10,0)</f>
        <v>8590.2900000000009</v>
      </c>
      <c r="AE128" s="93">
        <v>9440</v>
      </c>
      <c r="AF128" s="93">
        <v>3050.7012</v>
      </c>
      <c r="AG128" s="155">
        <v>0.3231675</v>
      </c>
      <c r="AH128" s="106">
        <f t="shared" si="59"/>
        <v>37760</v>
      </c>
      <c r="AI128" s="106">
        <f t="shared" si="60"/>
        <v>12202.8048</v>
      </c>
      <c r="AJ128" s="155">
        <f t="shared" si="61"/>
        <v>0.75508818855932203</v>
      </c>
      <c r="AK128" s="155">
        <f t="shared" si="62"/>
        <v>0.70396028952294598</v>
      </c>
      <c r="AL128" s="161"/>
      <c r="AM128" s="95">
        <v>10620</v>
      </c>
      <c r="AN128" s="95">
        <v>3268.6084285714301</v>
      </c>
      <c r="AO128" s="155">
        <v>0.30777857142857201</v>
      </c>
      <c r="AP128" s="140">
        <f t="shared" si="63"/>
        <v>42480</v>
      </c>
      <c r="AQ128" s="140">
        <f t="shared" si="64"/>
        <v>13074.4337142857</v>
      </c>
      <c r="AR128" s="96">
        <f t="shared" si="65"/>
        <v>0.67118950094162</v>
      </c>
      <c r="AS128" s="96">
        <f t="shared" si="66"/>
        <v>0.65702960355475004</v>
      </c>
      <c r="AV128" s="93">
        <f t="shared" si="67"/>
        <v>0</v>
      </c>
    </row>
    <row r="129" spans="1:48" ht="21.95" customHeight="1">
      <c r="A129" s="61">
        <v>717</v>
      </c>
      <c r="B129" s="61" t="s">
        <v>177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12320</v>
      </c>
      <c r="H129" s="93">
        <v>3398.37695999999</v>
      </c>
      <c r="I129" s="147">
        <f>VLOOKUP(A129,[1]正式员工数!$A:$C,3,0)</f>
        <v>2</v>
      </c>
      <c r="J129" s="95">
        <f>VLOOKUP(A129,[3]查询时间段分门店销售汇总!$D:$L,9,0)</f>
        <v>30570.6</v>
      </c>
      <c r="K129" s="95">
        <f>VLOOKUP(A129,[3]查询时间段分门店销售汇总!$D:$M,10,0)</f>
        <v>8668.35</v>
      </c>
      <c r="L129" s="96">
        <v>0.27584228571428498</v>
      </c>
      <c r="M129" s="147">
        <f t="shared" si="51"/>
        <v>36960</v>
      </c>
      <c r="N129" s="147">
        <f t="shared" si="52"/>
        <v>10195.130880000001</v>
      </c>
      <c r="O129" s="96">
        <f t="shared" si="53"/>
        <v>0.82712662337662302</v>
      </c>
      <c r="P129" s="110">
        <f t="shared" si="54"/>
        <v>0.850244111824487</v>
      </c>
      <c r="Q129" s="154"/>
      <c r="S129" s="140">
        <v>13440</v>
      </c>
      <c r="T129" s="140">
        <v>3497.4719999999902</v>
      </c>
      <c r="U129" s="155">
        <v>0.26022857142857098</v>
      </c>
      <c r="V129" s="140">
        <f t="shared" si="55"/>
        <v>40320</v>
      </c>
      <c r="W129" s="140">
        <f t="shared" si="56"/>
        <v>10492.415999999999</v>
      </c>
      <c r="X129" s="155">
        <f t="shared" si="57"/>
        <v>0.75819940476190495</v>
      </c>
      <c r="Y129" s="155">
        <f t="shared" si="58"/>
        <v>0.82615386198945995</v>
      </c>
      <c r="Z129" s="161"/>
      <c r="AA129" s="161"/>
      <c r="AB129" s="161"/>
      <c r="AC129" s="95">
        <f>VLOOKUP(A129,[2]查询时间段分门店销售汇总!$D:$L,9,0)</f>
        <v>27395.49</v>
      </c>
      <c r="AD129" s="95">
        <f>VLOOKUP(A129,[2]查询时间段分门店销售汇总!$D:$M,10,0)</f>
        <v>8281.9699999999993</v>
      </c>
      <c r="AE129" s="93">
        <v>8960</v>
      </c>
      <c r="AF129" s="93">
        <v>2949.0048000000002</v>
      </c>
      <c r="AG129" s="155">
        <v>0.32912999999999998</v>
      </c>
      <c r="AH129" s="106">
        <f t="shared" si="59"/>
        <v>35840</v>
      </c>
      <c r="AI129" s="106">
        <f t="shared" si="60"/>
        <v>11796.019200000001</v>
      </c>
      <c r="AJ129" s="155">
        <f t="shared" si="61"/>
        <v>0.76438309151785699</v>
      </c>
      <c r="AK129" s="155">
        <f t="shared" si="62"/>
        <v>0.70209872157549502</v>
      </c>
      <c r="AL129" s="161"/>
      <c r="AM129" s="95">
        <v>10080</v>
      </c>
      <c r="AN129" s="95">
        <v>3159.6480000000001</v>
      </c>
      <c r="AO129" s="155">
        <v>0.31345714285714199</v>
      </c>
      <c r="AP129" s="140">
        <f t="shared" si="63"/>
        <v>40320</v>
      </c>
      <c r="AQ129" s="140">
        <f t="shared" si="64"/>
        <v>12638.592000000001</v>
      </c>
      <c r="AR129" s="96">
        <f t="shared" si="65"/>
        <v>0.67945163690476196</v>
      </c>
      <c r="AS129" s="96">
        <f t="shared" si="66"/>
        <v>0.655292140137129</v>
      </c>
      <c r="AV129" s="93">
        <f t="shared" si="67"/>
        <v>0</v>
      </c>
    </row>
    <row r="130" spans="1:48" ht="21.95" customHeight="1">
      <c r="A130" s="61">
        <v>716</v>
      </c>
      <c r="B130" s="61" t="s">
        <v>178</v>
      </c>
      <c r="C130" s="61" t="s">
        <v>173</v>
      </c>
      <c r="D130" s="62">
        <v>3</v>
      </c>
      <c r="E130" s="62">
        <v>100</v>
      </c>
      <c r="F130" s="63">
        <v>300</v>
      </c>
      <c r="G130" s="64">
        <v>12760</v>
      </c>
      <c r="H130" s="93">
        <v>3575.00930285715</v>
      </c>
      <c r="I130" s="147">
        <f>VLOOKUP(A130,[1]正式员工数!$A:$C,3,0)</f>
        <v>3</v>
      </c>
      <c r="J130" s="95">
        <f>VLOOKUP(A130,[3]查询时间段分门店销售汇总!$D:$L,9,0)</f>
        <v>15582.43</v>
      </c>
      <c r="K130" s="95">
        <f>VLOOKUP(A130,[3]查询时间段分门店销售汇总!$D:$M,10,0)</f>
        <v>4804.6899999999996</v>
      </c>
      <c r="L130" s="96">
        <v>0.28017314285714301</v>
      </c>
      <c r="M130" s="147">
        <f t="shared" si="51"/>
        <v>38280</v>
      </c>
      <c r="N130" s="147">
        <f t="shared" si="52"/>
        <v>10725.027908571499</v>
      </c>
      <c r="O130" s="96">
        <f t="shared" si="53"/>
        <v>0.40706452455590397</v>
      </c>
      <c r="P130" s="110">
        <f t="shared" si="54"/>
        <v>0.44798857783484802</v>
      </c>
      <c r="Q130" s="154"/>
      <c r="S130" s="140">
        <v>13920</v>
      </c>
      <c r="T130" s="140">
        <v>3679.2548571428601</v>
      </c>
      <c r="U130" s="155">
        <v>0.264314285714286</v>
      </c>
      <c r="V130" s="140">
        <f t="shared" si="55"/>
        <v>41760</v>
      </c>
      <c r="W130" s="140">
        <f t="shared" si="56"/>
        <v>11037.764571428601</v>
      </c>
      <c r="X130" s="155">
        <f t="shared" si="57"/>
        <v>0.37314248084291202</v>
      </c>
      <c r="Y130" s="155">
        <f t="shared" si="58"/>
        <v>0.43529556812952902</v>
      </c>
      <c r="Z130" s="161"/>
      <c r="AA130" s="161"/>
      <c r="AB130" s="161"/>
      <c r="AC130" s="95">
        <f>VLOOKUP(A130,[2]查询时间段分门店销售汇总!$D:$L,9,0)</f>
        <v>26814.880000000001</v>
      </c>
      <c r="AD130" s="95">
        <f>VLOOKUP(A130,[2]查询时间段分门店销售汇总!$D:$M,10,0)</f>
        <v>7685.59</v>
      </c>
      <c r="AE130" s="93">
        <v>9280</v>
      </c>
      <c r="AF130" s="93">
        <v>3102.2808</v>
      </c>
      <c r="AG130" s="155">
        <v>0.33429750000000003</v>
      </c>
      <c r="AH130" s="106">
        <f t="shared" si="59"/>
        <v>37120</v>
      </c>
      <c r="AI130" s="106">
        <f t="shared" si="60"/>
        <v>12409.1232</v>
      </c>
      <c r="AJ130" s="155">
        <f t="shared" si="61"/>
        <v>0.722383620689655</v>
      </c>
      <c r="AK130" s="155">
        <f t="shared" si="62"/>
        <v>0.619349963420461</v>
      </c>
      <c r="AL130" s="161"/>
      <c r="AM130" s="95">
        <v>10440</v>
      </c>
      <c r="AN130" s="95">
        <v>3323.8722857142898</v>
      </c>
      <c r="AO130" s="155">
        <v>0.31837857142857201</v>
      </c>
      <c r="AP130" s="140">
        <f t="shared" si="63"/>
        <v>41760</v>
      </c>
      <c r="AQ130" s="140">
        <f t="shared" si="64"/>
        <v>13295.489142857199</v>
      </c>
      <c r="AR130" s="96">
        <f t="shared" si="65"/>
        <v>0.64211877394635997</v>
      </c>
      <c r="AS130" s="96">
        <f t="shared" si="66"/>
        <v>0.57805996585909702</v>
      </c>
      <c r="AV130" s="93">
        <f t="shared" si="67"/>
        <v>0</v>
      </c>
    </row>
    <row r="131" spans="1:48" ht="21.95" customHeight="1">
      <c r="A131" s="117">
        <v>107728</v>
      </c>
      <c r="B131" s="117" t="s">
        <v>179</v>
      </c>
      <c r="C131" s="117" t="s">
        <v>173</v>
      </c>
      <c r="D131" s="27">
        <v>4</v>
      </c>
      <c r="E131" s="27">
        <v>100</v>
      </c>
      <c r="F131" s="63">
        <v>300</v>
      </c>
      <c r="G131" s="64">
        <v>11200</v>
      </c>
      <c r="H131" s="93">
        <v>2613.7055999999998</v>
      </c>
      <c r="I131" s="147">
        <f>VLOOKUP(A131,[1]正式员工数!$A:$C,3,0)</f>
        <v>3</v>
      </c>
      <c r="J131" s="95">
        <f>VLOOKUP(A131,[3]查询时间段分门店销售汇总!$D:$L,9,0)</f>
        <v>26887.47</v>
      </c>
      <c r="K131" s="95">
        <f>VLOOKUP(A131,[3]查询时间段分门店销售汇总!$D:$M,10,0)</f>
        <v>7017.31</v>
      </c>
      <c r="L131" s="96">
        <v>0.23336657142857201</v>
      </c>
      <c r="M131" s="147">
        <f t="shared" si="51"/>
        <v>33600</v>
      </c>
      <c r="N131" s="147">
        <f t="shared" si="52"/>
        <v>7841.1167999999998</v>
      </c>
      <c r="O131" s="96">
        <f t="shared" si="53"/>
        <v>0.80022232142857097</v>
      </c>
      <c r="P131" s="110">
        <f t="shared" si="54"/>
        <v>0.89493756807703695</v>
      </c>
      <c r="Q131" s="154"/>
      <c r="S131" s="140">
        <v>12218.1818181818</v>
      </c>
      <c r="T131" s="140">
        <v>2689.92</v>
      </c>
      <c r="U131" s="155">
        <v>0.220157142857143</v>
      </c>
      <c r="V131" s="140">
        <f t="shared" si="55"/>
        <v>36654.545454545398</v>
      </c>
      <c r="W131" s="140">
        <f t="shared" si="56"/>
        <v>8069.76</v>
      </c>
      <c r="X131" s="155">
        <f t="shared" si="57"/>
        <v>0.73353712797619197</v>
      </c>
      <c r="Y131" s="155">
        <f t="shared" si="58"/>
        <v>0.86958100364818802</v>
      </c>
      <c r="Z131" s="161"/>
      <c r="AA131" s="161"/>
      <c r="AB131" s="161"/>
      <c r="AC131" s="95">
        <f>VLOOKUP(A131,[2]查询时间段分门店销售汇总!$D:$L,9,0)</f>
        <v>22233.31</v>
      </c>
      <c r="AD131" s="95">
        <f>VLOOKUP(A131,[2]查询时间段分门店销售汇总!$D:$M,10,0)</f>
        <v>6523.08</v>
      </c>
      <c r="AE131" s="93">
        <v>8145.4545454545496</v>
      </c>
      <c r="AF131" s="93">
        <v>2268.0916363636402</v>
      </c>
      <c r="AG131" s="155">
        <v>0.27844875000000002</v>
      </c>
      <c r="AH131" s="106">
        <f t="shared" si="59"/>
        <v>32581.818181818198</v>
      </c>
      <c r="AI131" s="106">
        <f t="shared" si="60"/>
        <v>9072.3665454545608</v>
      </c>
      <c r="AJ131" s="155">
        <f t="shared" si="61"/>
        <v>0.68238395647321404</v>
      </c>
      <c r="AK131" s="155">
        <f t="shared" si="62"/>
        <v>0.71900534081354905</v>
      </c>
      <c r="AL131" s="161"/>
      <c r="AM131" s="95">
        <v>9163.6363636363603</v>
      </c>
      <c r="AN131" s="95">
        <v>2430.0981818181799</v>
      </c>
      <c r="AO131" s="155">
        <v>0.26518928571428602</v>
      </c>
      <c r="AP131" s="140">
        <f t="shared" si="63"/>
        <v>36654.545454545398</v>
      </c>
      <c r="AQ131" s="140">
        <f t="shared" si="64"/>
        <v>9720.3927272727196</v>
      </c>
      <c r="AR131" s="96">
        <f t="shared" si="65"/>
        <v>0.60656351686508003</v>
      </c>
      <c r="AS131" s="96">
        <f t="shared" si="66"/>
        <v>0.67107165142598102</v>
      </c>
      <c r="AV131" s="93">
        <f t="shared" si="67"/>
        <v>0</v>
      </c>
    </row>
    <row r="132" spans="1:48" ht="21.95" customHeight="1">
      <c r="A132" s="117">
        <v>539</v>
      </c>
      <c r="B132" s="117" t="s">
        <v>180</v>
      </c>
      <c r="C132" s="117" t="s">
        <v>173</v>
      </c>
      <c r="D132" s="27">
        <v>4</v>
      </c>
      <c r="E132" s="27">
        <v>100</v>
      </c>
      <c r="F132" s="63">
        <v>300</v>
      </c>
      <c r="G132" s="64">
        <v>12100</v>
      </c>
      <c r="H132" s="93">
        <v>2798.5415857142798</v>
      </c>
      <c r="I132" s="147">
        <f>VLOOKUP(A132,[1]正式员工数!$A:$C,3,0)</f>
        <v>2</v>
      </c>
      <c r="J132" s="95">
        <f>VLOOKUP(A132,[3]查询时间段分门店销售汇总!$D:$L,9,0)</f>
        <v>21953.13</v>
      </c>
      <c r="K132" s="95">
        <f>VLOOKUP(A132,[3]查询时间段分门店销售汇总!$D:$M,10,0)</f>
        <v>6115.46</v>
      </c>
      <c r="L132" s="96">
        <v>0.231284428571428</v>
      </c>
      <c r="M132" s="147">
        <f t="shared" si="51"/>
        <v>36300</v>
      </c>
      <c r="N132" s="147">
        <f t="shared" si="52"/>
        <v>8395.6247571428394</v>
      </c>
      <c r="O132" s="96">
        <f t="shared" si="53"/>
        <v>0.60476942148760304</v>
      </c>
      <c r="P132" s="110">
        <f t="shared" si="54"/>
        <v>0.72841035383305797</v>
      </c>
      <c r="Q132" s="154"/>
      <c r="S132" s="140">
        <v>13200</v>
      </c>
      <c r="T132" s="140">
        <v>2880.1457142857098</v>
      </c>
      <c r="U132" s="155">
        <v>0.21819285714285699</v>
      </c>
      <c r="V132" s="140">
        <f t="shared" si="55"/>
        <v>39600</v>
      </c>
      <c r="W132" s="140">
        <f t="shared" si="56"/>
        <v>8640.4371428571303</v>
      </c>
      <c r="X132" s="155">
        <f t="shared" si="57"/>
        <v>0.55437196969697</v>
      </c>
      <c r="Y132" s="155">
        <f t="shared" si="58"/>
        <v>0.70777206047445496</v>
      </c>
      <c r="Z132" s="161"/>
      <c r="AA132" s="161"/>
      <c r="AB132" s="161"/>
      <c r="AC132" s="95">
        <f>VLOOKUP(A132,[2]查询时间段分门店销售汇总!$D:$L,9,0)</f>
        <v>23512.73</v>
      </c>
      <c r="AD132" s="95">
        <f>VLOOKUP(A132,[2]查询时间段分门店销售汇总!$D:$M,10,0)</f>
        <v>6432.52</v>
      </c>
      <c r="AE132" s="93">
        <v>8800</v>
      </c>
      <c r="AF132" s="93">
        <v>2428.4865</v>
      </c>
      <c r="AG132" s="155">
        <v>0.27596437499999998</v>
      </c>
      <c r="AH132" s="106">
        <f t="shared" si="59"/>
        <v>35200</v>
      </c>
      <c r="AI132" s="106">
        <f t="shared" si="60"/>
        <v>9713.9459999999999</v>
      </c>
      <c r="AJ132" s="155">
        <f t="shared" si="61"/>
        <v>0.66797528409090901</v>
      </c>
      <c r="AK132" s="155">
        <f t="shared" si="62"/>
        <v>0.66219433379596704</v>
      </c>
      <c r="AL132" s="161"/>
      <c r="AM132" s="95">
        <v>9900</v>
      </c>
      <c r="AN132" s="95">
        <v>2601.94982142857</v>
      </c>
      <c r="AO132" s="155">
        <v>0.26282321428571398</v>
      </c>
      <c r="AP132" s="140">
        <f t="shared" si="63"/>
        <v>39600</v>
      </c>
      <c r="AQ132" s="140">
        <f t="shared" si="64"/>
        <v>10407.7992857143</v>
      </c>
      <c r="AR132" s="96">
        <f t="shared" si="65"/>
        <v>0.59375580808080797</v>
      </c>
      <c r="AS132" s="96">
        <f t="shared" si="66"/>
        <v>0.61804804487623599</v>
      </c>
      <c r="AV132" s="93">
        <f t="shared" si="67"/>
        <v>0</v>
      </c>
    </row>
    <row r="133" spans="1:48" ht="21.95" customHeight="1">
      <c r="A133" s="61">
        <v>748</v>
      </c>
      <c r="B133" s="61" t="s">
        <v>181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11440</v>
      </c>
      <c r="H133" s="93">
        <v>3158.4941142857201</v>
      </c>
      <c r="I133" s="147">
        <f>VLOOKUP(A133,[1]正式员工数!$A:$C,3,0)</f>
        <v>2</v>
      </c>
      <c r="J133" s="95">
        <f>VLOOKUP(A133,[3]查询时间段分门店销售汇总!$D:$L,9,0)</f>
        <v>10162.82</v>
      </c>
      <c r="K133" s="95">
        <f>VLOOKUP(A133,[3]查询时间段分门店销售汇总!$D:$M,10,0)</f>
        <v>3416.81</v>
      </c>
      <c r="L133" s="96">
        <v>0.27609214285714301</v>
      </c>
      <c r="M133" s="147">
        <f t="shared" si="51"/>
        <v>34320</v>
      </c>
      <c r="N133" s="147">
        <f t="shared" si="52"/>
        <v>9475.4823428571599</v>
      </c>
      <c r="O133" s="96">
        <f t="shared" si="53"/>
        <v>0.29611946386946397</v>
      </c>
      <c r="P133" s="110">
        <f t="shared" si="54"/>
        <v>0.360594835847662</v>
      </c>
      <c r="Q133" s="154"/>
      <c r="S133" s="140">
        <v>12480</v>
      </c>
      <c r="T133" s="140">
        <v>3250.59428571429</v>
      </c>
      <c r="U133" s="155">
        <v>0.26046428571428598</v>
      </c>
      <c r="V133" s="140">
        <f t="shared" si="55"/>
        <v>37440</v>
      </c>
      <c r="W133" s="140">
        <f t="shared" si="56"/>
        <v>9751.7828571428709</v>
      </c>
      <c r="X133" s="155">
        <f t="shared" si="57"/>
        <v>0.27144284188034201</v>
      </c>
      <c r="Y133" s="155">
        <f t="shared" si="58"/>
        <v>0.35037798216531202</v>
      </c>
      <c r="Z133" s="161"/>
      <c r="AA133" s="161"/>
      <c r="AB133" s="161"/>
      <c r="AC133" s="95">
        <f>VLOOKUP(A133,[2]查询时间段分门店销售汇总!$D:$L,9,0)</f>
        <v>18235.28</v>
      </c>
      <c r="AD133" s="95">
        <f>VLOOKUP(A133,[2]查询时间段分门店销售汇总!$D:$M,10,0)</f>
        <v>4534.96</v>
      </c>
      <c r="AE133" s="93">
        <v>8320</v>
      </c>
      <c r="AF133" s="93">
        <v>2740.8420000000001</v>
      </c>
      <c r="AG133" s="155">
        <v>0.32942812500000002</v>
      </c>
      <c r="AH133" s="106">
        <f t="shared" si="59"/>
        <v>33280</v>
      </c>
      <c r="AI133" s="106">
        <f t="shared" si="60"/>
        <v>10963.368</v>
      </c>
      <c r="AJ133" s="155">
        <f t="shared" si="61"/>
        <v>0.54793509615384595</v>
      </c>
      <c r="AK133" s="155">
        <f t="shared" si="62"/>
        <v>0.413646609326623</v>
      </c>
      <c r="AL133" s="161"/>
      <c r="AM133" s="95">
        <v>9360</v>
      </c>
      <c r="AN133" s="95">
        <v>2936.6164285714299</v>
      </c>
      <c r="AO133" s="155">
        <v>0.31374107142857199</v>
      </c>
      <c r="AP133" s="140">
        <f t="shared" si="63"/>
        <v>37440</v>
      </c>
      <c r="AQ133" s="140">
        <f t="shared" si="64"/>
        <v>11746.4657142857</v>
      </c>
      <c r="AR133" s="96">
        <f t="shared" si="65"/>
        <v>0.48705341880341901</v>
      </c>
      <c r="AS133" s="96">
        <f t="shared" si="66"/>
        <v>0.386070168704848</v>
      </c>
      <c r="AV133" s="93">
        <f t="shared" si="67"/>
        <v>0</v>
      </c>
    </row>
    <row r="134" spans="1:48" ht="21.95" customHeight="1">
      <c r="A134" s="61">
        <v>594</v>
      </c>
      <c r="B134" s="61" t="s">
        <v>182</v>
      </c>
      <c r="C134" s="61" t="s">
        <v>173</v>
      </c>
      <c r="D134" s="62">
        <v>5</v>
      </c>
      <c r="E134" s="62">
        <v>100</v>
      </c>
      <c r="F134" s="63">
        <v>300</v>
      </c>
      <c r="G134" s="64">
        <v>11500</v>
      </c>
      <c r="H134" s="93">
        <v>3062.04092857143</v>
      </c>
      <c r="I134" s="147">
        <f>VLOOKUP(A134,[1]正式员工数!$A:$C,3,0)</f>
        <v>2</v>
      </c>
      <c r="J134" s="95">
        <f>VLOOKUP(A134,[3]查询时间段分门店销售汇总!$D:$L,9,0)</f>
        <v>11539.28</v>
      </c>
      <c r="K134" s="95">
        <f>VLOOKUP(A134,[3]查询时间段分门店销售汇总!$D:$M,10,0)</f>
        <v>3150.95</v>
      </c>
      <c r="L134" s="96">
        <v>0.26626442857142801</v>
      </c>
      <c r="M134" s="147">
        <f t="shared" si="51"/>
        <v>34500</v>
      </c>
      <c r="N134" s="147">
        <f t="shared" si="52"/>
        <v>9186.1227857142894</v>
      </c>
      <c r="O134" s="96">
        <f t="shared" si="53"/>
        <v>0.33447188405797101</v>
      </c>
      <c r="P134" s="110">
        <f t="shared" si="54"/>
        <v>0.34301196201080297</v>
      </c>
      <c r="Q134" s="154"/>
      <c r="S134" s="140">
        <v>12545.4545454545</v>
      </c>
      <c r="T134" s="140">
        <v>3151.3285714285598</v>
      </c>
      <c r="U134" s="155">
        <v>0.251192857142857</v>
      </c>
      <c r="V134" s="140">
        <f t="shared" si="55"/>
        <v>37636.363636363501</v>
      </c>
      <c r="W134" s="140">
        <f t="shared" si="56"/>
        <v>9453.9857142856799</v>
      </c>
      <c r="X134" s="155">
        <f t="shared" si="57"/>
        <v>0.30659922705314102</v>
      </c>
      <c r="Y134" s="155">
        <f t="shared" si="58"/>
        <v>0.33329328975383099</v>
      </c>
      <c r="Z134" s="161"/>
      <c r="AA134" s="161"/>
      <c r="AB134" s="161"/>
      <c r="AC134" s="95">
        <f>VLOOKUP(A134,[2]查询时间段分门店销售汇总!$D:$L,9,0)</f>
        <v>16215.21</v>
      </c>
      <c r="AD134" s="95">
        <f>VLOOKUP(A134,[2]查询时间段分门店销售汇总!$D:$M,10,0)</f>
        <v>5078.96</v>
      </c>
      <c r="AE134" s="93">
        <v>8363.6363636363603</v>
      </c>
      <c r="AF134" s="93">
        <v>2657.1429545454498</v>
      </c>
      <c r="AG134" s="155">
        <v>0.31770187500000002</v>
      </c>
      <c r="AH134" s="106">
        <f t="shared" si="59"/>
        <v>33454.545454545398</v>
      </c>
      <c r="AI134" s="106">
        <f t="shared" si="60"/>
        <v>10628.571818181799</v>
      </c>
      <c r="AJ134" s="155">
        <f t="shared" si="61"/>
        <v>0.48469377717391299</v>
      </c>
      <c r="AK134" s="155">
        <f t="shared" si="62"/>
        <v>0.477859122268117</v>
      </c>
      <c r="AL134" s="161"/>
      <c r="AM134" s="95">
        <v>9409.0909090909099</v>
      </c>
      <c r="AN134" s="95">
        <v>2846.9388798701302</v>
      </c>
      <c r="AO134" s="155">
        <v>0.30257321428571399</v>
      </c>
      <c r="AP134" s="140">
        <f t="shared" si="63"/>
        <v>37636.363636363603</v>
      </c>
      <c r="AQ134" s="140">
        <f t="shared" si="64"/>
        <v>11387.755519480501</v>
      </c>
      <c r="AR134" s="96">
        <f t="shared" si="65"/>
        <v>0.43083891304347799</v>
      </c>
      <c r="AS134" s="96">
        <f t="shared" si="66"/>
        <v>0.44600184745024202</v>
      </c>
      <c r="AV134" s="93">
        <f t="shared" si="67"/>
        <v>0</v>
      </c>
    </row>
    <row r="135" spans="1:48" ht="21.95" customHeight="1">
      <c r="A135" s="117">
        <v>102564</v>
      </c>
      <c r="B135" s="117" t="s">
        <v>183</v>
      </c>
      <c r="C135" s="117" t="s">
        <v>173</v>
      </c>
      <c r="D135" s="27">
        <v>6</v>
      </c>
      <c r="E135" s="27">
        <v>100</v>
      </c>
      <c r="F135" s="63">
        <v>300</v>
      </c>
      <c r="G135" s="64">
        <v>9500</v>
      </c>
      <c r="H135" s="93">
        <v>2375.2252857142898</v>
      </c>
      <c r="I135" s="147">
        <f>VLOOKUP(A135,[1]正式员工数!$A:$C,3,0)</f>
        <v>2</v>
      </c>
      <c r="J135" s="95">
        <f>VLOOKUP(A135,[3]查询时间段分门店销售汇总!$D:$L,9,0)</f>
        <v>20711.8</v>
      </c>
      <c r="K135" s="95">
        <f>VLOOKUP(A135,[3]查询时间段分门店销售汇总!$D:$M,10,0)</f>
        <v>5789.87</v>
      </c>
      <c r="L135" s="96">
        <v>0.25002371428571502</v>
      </c>
      <c r="M135" s="147">
        <f t="shared" si="51"/>
        <v>28500</v>
      </c>
      <c r="N135" s="147">
        <f t="shared" si="52"/>
        <v>7125.67585714287</v>
      </c>
      <c r="O135" s="96">
        <f t="shared" si="53"/>
        <v>0.726729824561403</v>
      </c>
      <c r="P135" s="110">
        <f t="shared" si="54"/>
        <v>0.81253625846538602</v>
      </c>
      <c r="Q135" s="154"/>
      <c r="S135" s="140">
        <v>10363.6363636364</v>
      </c>
      <c r="T135" s="140">
        <v>2444.48571428573</v>
      </c>
      <c r="U135" s="155">
        <v>0.23587142857142901</v>
      </c>
      <c r="V135" s="140">
        <f t="shared" si="55"/>
        <v>31090.909090909201</v>
      </c>
      <c r="W135" s="140">
        <f t="shared" si="56"/>
        <v>7333.4571428571899</v>
      </c>
      <c r="X135" s="155">
        <f t="shared" si="57"/>
        <v>0.66616900584795102</v>
      </c>
      <c r="Y135" s="155">
        <f t="shared" si="58"/>
        <v>0.78951439780886301</v>
      </c>
      <c r="Z135" s="161"/>
      <c r="AA135" s="161"/>
      <c r="AB135" s="161"/>
      <c r="AC135" s="95">
        <f>VLOOKUP(A135,[2]查询时间段分门店销售汇总!$D:$L,9,0)</f>
        <v>17837.650000000001</v>
      </c>
      <c r="AD135" s="95">
        <f>VLOOKUP(A135,[2]查询时间段分门店销售汇总!$D:$M,10,0)</f>
        <v>4873.1099999999997</v>
      </c>
      <c r="AE135" s="93">
        <v>6909.0909090909099</v>
      </c>
      <c r="AF135" s="93">
        <v>2061.1459090909102</v>
      </c>
      <c r="AG135" s="155">
        <v>0.298323750000001</v>
      </c>
      <c r="AH135" s="106">
        <f t="shared" si="59"/>
        <v>27636.3636363636</v>
      </c>
      <c r="AI135" s="106">
        <f t="shared" si="60"/>
        <v>8244.5836363636408</v>
      </c>
      <c r="AJ135" s="155">
        <f t="shared" si="61"/>
        <v>0.64544128289473701</v>
      </c>
      <c r="AK135" s="155">
        <f t="shared" si="62"/>
        <v>0.59106805327398404</v>
      </c>
      <c r="AL135" s="161"/>
      <c r="AM135" s="95">
        <v>7772.7272727272702</v>
      </c>
      <c r="AN135" s="95">
        <v>2208.37061688312</v>
      </c>
      <c r="AO135" s="155">
        <v>0.28411785714285798</v>
      </c>
      <c r="AP135" s="140">
        <f t="shared" si="63"/>
        <v>31090.909090909099</v>
      </c>
      <c r="AQ135" s="140">
        <f t="shared" si="64"/>
        <v>8833.4824675324799</v>
      </c>
      <c r="AR135" s="96">
        <f t="shared" si="65"/>
        <v>0.57372558479532199</v>
      </c>
      <c r="AS135" s="96">
        <f t="shared" si="66"/>
        <v>0.55166351638905098</v>
      </c>
      <c r="AV135" s="93">
        <f t="shared" si="67"/>
        <v>0</v>
      </c>
    </row>
    <row r="136" spans="1:48" ht="21.95" customHeight="1">
      <c r="A136" s="117">
        <v>720</v>
      </c>
      <c r="B136" s="117" t="s">
        <v>184</v>
      </c>
      <c r="C136" s="117" t="s">
        <v>173</v>
      </c>
      <c r="D136" s="27">
        <v>6</v>
      </c>
      <c r="E136" s="27">
        <v>100</v>
      </c>
      <c r="F136" s="63">
        <v>300</v>
      </c>
      <c r="G136" s="64">
        <v>9680</v>
      </c>
      <c r="H136" s="93">
        <v>2521.00526857143</v>
      </c>
      <c r="I136" s="147">
        <f>VLOOKUP(A136,[1]正式员工数!$A:$C,3,0)</f>
        <v>2</v>
      </c>
      <c r="J136" s="95">
        <f>VLOOKUP(A136,[3]查询时间段分门店销售汇总!$D:$L,9,0)</f>
        <v>12284.46</v>
      </c>
      <c r="K136" s="95">
        <f>VLOOKUP(A136,[3]查询时间段分门店销售汇总!$D:$M,10,0)</f>
        <v>3864.9</v>
      </c>
      <c r="L136" s="96">
        <v>0.26043442857142801</v>
      </c>
      <c r="M136" s="147">
        <f t="shared" si="51"/>
        <v>29040</v>
      </c>
      <c r="N136" s="147">
        <f t="shared" si="52"/>
        <v>7563.0158057142899</v>
      </c>
      <c r="O136" s="96">
        <f t="shared" si="53"/>
        <v>0.423018595041322</v>
      </c>
      <c r="P136" s="110">
        <f t="shared" si="54"/>
        <v>0.51102630211083899</v>
      </c>
      <c r="Q136" s="154"/>
      <c r="S136" s="140">
        <v>10560</v>
      </c>
      <c r="T136" s="140">
        <v>2594.5165714285699</v>
      </c>
      <c r="U136" s="155">
        <v>0.24569285714285699</v>
      </c>
      <c r="V136" s="140">
        <f t="shared" si="55"/>
        <v>31680</v>
      </c>
      <c r="W136" s="140">
        <f t="shared" si="56"/>
        <v>7783.5497142857103</v>
      </c>
      <c r="X136" s="155">
        <f t="shared" si="57"/>
        <v>0.38776704545454499</v>
      </c>
      <c r="Y136" s="155">
        <f t="shared" si="58"/>
        <v>0.49654722355103198</v>
      </c>
      <c r="Z136" s="161"/>
      <c r="AA136" s="161"/>
      <c r="AB136" s="161"/>
      <c r="AC136" s="95">
        <f>VLOOKUP(A136,[2]查询时间段分门店销售汇总!$D:$L,9,0)</f>
        <v>14910.92</v>
      </c>
      <c r="AD136" s="95">
        <f>VLOOKUP(A136,[2]查询时间段分门店销售汇总!$D:$M,10,0)</f>
        <v>4300.43</v>
      </c>
      <c r="AE136" s="93">
        <v>7040</v>
      </c>
      <c r="AF136" s="93">
        <v>2187.6491999999998</v>
      </c>
      <c r="AG136" s="155">
        <v>0.31074562500000003</v>
      </c>
      <c r="AH136" s="106">
        <f t="shared" si="59"/>
        <v>28160</v>
      </c>
      <c r="AI136" s="106">
        <f t="shared" si="60"/>
        <v>8750.5967999999993</v>
      </c>
      <c r="AJ136" s="155">
        <f t="shared" si="61"/>
        <v>0.52950710227272701</v>
      </c>
      <c r="AK136" s="155">
        <f t="shared" si="62"/>
        <v>0.491444194983364</v>
      </c>
      <c r="AL136" s="161"/>
      <c r="AM136" s="95">
        <v>7920</v>
      </c>
      <c r="AN136" s="95">
        <v>2343.9098571428599</v>
      </c>
      <c r="AO136" s="155">
        <v>0.295948214285714</v>
      </c>
      <c r="AP136" s="140">
        <f t="shared" si="63"/>
        <v>31680</v>
      </c>
      <c r="AQ136" s="140">
        <f t="shared" si="64"/>
        <v>9375.6394285714396</v>
      </c>
      <c r="AR136" s="96">
        <f t="shared" si="65"/>
        <v>0.47067297979798001</v>
      </c>
      <c r="AS136" s="96">
        <f t="shared" si="66"/>
        <v>0.45868124865113902</v>
      </c>
      <c r="AV136" s="93">
        <f t="shared" si="67"/>
        <v>0</v>
      </c>
    </row>
    <row r="137" spans="1:48" ht="21.95" customHeight="1">
      <c r="A137" s="61">
        <v>549</v>
      </c>
      <c r="B137" s="61" t="s">
        <v>185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8800</v>
      </c>
      <c r="H137" s="93">
        <v>2151.8363428571402</v>
      </c>
      <c r="I137" s="147">
        <f>VLOOKUP(A137,[1]正式员工数!$A:$C,3,0)</f>
        <v>2</v>
      </c>
      <c r="J137" s="95">
        <f>VLOOKUP(A137,[3]查询时间段分门店销售汇总!$D:$L,9,0)</f>
        <v>19224.64</v>
      </c>
      <c r="K137" s="95">
        <f>VLOOKUP(A137,[3]查询时间段分门店销售汇总!$D:$M,10,0)</f>
        <v>5089.82</v>
      </c>
      <c r="L137" s="96">
        <v>0.24452685714285699</v>
      </c>
      <c r="M137" s="147">
        <f t="shared" si="51"/>
        <v>26400</v>
      </c>
      <c r="N137" s="147">
        <f t="shared" si="52"/>
        <v>6455.5090285714195</v>
      </c>
      <c r="O137" s="96">
        <f t="shared" si="53"/>
        <v>0.72820606060606097</v>
      </c>
      <c r="P137" s="110">
        <f t="shared" si="54"/>
        <v>0.78844595793654404</v>
      </c>
      <c r="Q137" s="154"/>
      <c r="S137" s="140">
        <v>9600</v>
      </c>
      <c r="T137" s="140">
        <v>2214.5828571428501</v>
      </c>
      <c r="U137" s="155">
        <v>0.23068571428571399</v>
      </c>
      <c r="V137" s="140">
        <f t="shared" si="55"/>
        <v>28800</v>
      </c>
      <c r="W137" s="140">
        <f t="shared" si="56"/>
        <v>6643.7485714285503</v>
      </c>
      <c r="X137" s="155">
        <f t="shared" si="57"/>
        <v>0.66752222222222202</v>
      </c>
      <c r="Y137" s="155">
        <f t="shared" si="58"/>
        <v>0.76610665579501003</v>
      </c>
      <c r="Z137" s="161"/>
      <c r="AA137" s="161"/>
      <c r="AB137" s="161"/>
      <c r="AC137" s="95">
        <f>VLOOKUP(A137,[2]查询时间段分门店销售汇总!$D:$L,9,0)</f>
        <v>14769.4</v>
      </c>
      <c r="AD137" s="95">
        <f>VLOOKUP(A137,[2]查询时间段分门店销售汇总!$D:$M,10,0)</f>
        <v>4494.2700000000004</v>
      </c>
      <c r="AE137" s="93">
        <v>6400</v>
      </c>
      <c r="AF137" s="93">
        <v>1867.296</v>
      </c>
      <c r="AG137" s="155">
        <v>0.291765</v>
      </c>
      <c r="AH137" s="106">
        <f t="shared" si="59"/>
        <v>25600</v>
      </c>
      <c r="AI137" s="106">
        <f t="shared" si="60"/>
        <v>7469.1840000000002</v>
      </c>
      <c r="AJ137" s="155">
        <f t="shared" si="61"/>
        <v>0.57692968749999995</v>
      </c>
      <c r="AK137" s="155">
        <f t="shared" si="62"/>
        <v>0.601708299059174</v>
      </c>
      <c r="AL137" s="161"/>
      <c r="AM137" s="95">
        <v>7200</v>
      </c>
      <c r="AN137" s="95">
        <v>2000.6742857142799</v>
      </c>
      <c r="AO137" s="155">
        <v>0.27787142857142799</v>
      </c>
      <c r="AP137" s="140">
        <f t="shared" si="63"/>
        <v>28800</v>
      </c>
      <c r="AQ137" s="140">
        <f t="shared" si="64"/>
        <v>8002.6971428571196</v>
      </c>
      <c r="AR137" s="96">
        <f t="shared" si="65"/>
        <v>0.51282638888888898</v>
      </c>
      <c r="AS137" s="96">
        <f t="shared" si="66"/>
        <v>0.56159441245523101</v>
      </c>
      <c r="AV137" s="93">
        <f t="shared" si="67"/>
        <v>0</v>
      </c>
    </row>
    <row r="138" spans="1:48" ht="21.95" customHeight="1">
      <c r="A138" s="61">
        <v>732</v>
      </c>
      <c r="B138" s="61" t="s">
        <v>186</v>
      </c>
      <c r="C138" s="61" t="s">
        <v>173</v>
      </c>
      <c r="D138" s="62">
        <v>7</v>
      </c>
      <c r="E138" s="62">
        <v>100</v>
      </c>
      <c r="F138" s="63">
        <v>300</v>
      </c>
      <c r="G138" s="64">
        <v>9660</v>
      </c>
      <c r="H138" s="93">
        <v>2457.0651600000001</v>
      </c>
      <c r="I138" s="147">
        <f>VLOOKUP(A138,[1]正式员工数!$A:$C,3,0)</f>
        <v>2</v>
      </c>
      <c r="J138" s="95">
        <f>VLOOKUP(A138,[3]查询时间段分门店销售汇总!$D:$L,9,0)</f>
        <v>12724.87</v>
      </c>
      <c r="K138" s="95">
        <f>VLOOKUP(A138,[3]查询时间段分门店销售汇总!$D:$M,10,0)</f>
        <v>3322.66</v>
      </c>
      <c r="L138" s="96">
        <v>0.25435457142857198</v>
      </c>
      <c r="M138" s="147">
        <f t="shared" si="51"/>
        <v>28980</v>
      </c>
      <c r="N138" s="147">
        <f t="shared" si="52"/>
        <v>7371.1954800000003</v>
      </c>
      <c r="O138" s="96">
        <f t="shared" si="53"/>
        <v>0.43909144237405101</v>
      </c>
      <c r="P138" s="110">
        <f t="shared" si="54"/>
        <v>0.45076270314839101</v>
      </c>
      <c r="Q138" s="154"/>
      <c r="S138" s="140">
        <v>10538.1818181818</v>
      </c>
      <c r="T138" s="140">
        <v>2528.712</v>
      </c>
      <c r="U138" s="155">
        <v>0.23995714285714301</v>
      </c>
      <c r="V138" s="140">
        <f t="shared" si="55"/>
        <v>31614.545454545401</v>
      </c>
      <c r="W138" s="140">
        <f t="shared" si="56"/>
        <v>7586.1360000000004</v>
      </c>
      <c r="X138" s="155">
        <f t="shared" si="57"/>
        <v>0.40250048884288098</v>
      </c>
      <c r="Y138" s="155">
        <f t="shared" si="58"/>
        <v>0.437991093225853</v>
      </c>
      <c r="Z138" s="161"/>
      <c r="AA138" s="161"/>
      <c r="AB138" s="161"/>
      <c r="AC138" s="95">
        <f>VLOOKUP(A138,[2]查询时间段分门店销售汇总!$D:$L,9,0)</f>
        <v>11985.63</v>
      </c>
      <c r="AD138" s="95">
        <f>VLOOKUP(A138,[2]查询时间段分门店销售汇总!$D:$M,10,0)</f>
        <v>3707.78</v>
      </c>
      <c r="AE138" s="93">
        <v>7025.4545454545496</v>
      </c>
      <c r="AF138" s="93">
        <v>2132.1639818181802</v>
      </c>
      <c r="AG138" s="155">
        <v>0.30349124999999999</v>
      </c>
      <c r="AH138" s="106">
        <f t="shared" si="59"/>
        <v>28101.818181818198</v>
      </c>
      <c r="AI138" s="106">
        <f t="shared" si="60"/>
        <v>8528.6559272727209</v>
      </c>
      <c r="AJ138" s="155">
        <f t="shared" si="61"/>
        <v>0.42650727872670802</v>
      </c>
      <c r="AK138" s="155">
        <f t="shared" si="62"/>
        <v>0.43474376638215101</v>
      </c>
      <c r="AL138" s="161"/>
      <c r="AM138" s="95">
        <v>7903.6363636363603</v>
      </c>
      <c r="AN138" s="95">
        <v>2284.4614090909099</v>
      </c>
      <c r="AO138" s="155">
        <v>0.289039285714286</v>
      </c>
      <c r="AP138" s="140">
        <f t="shared" si="63"/>
        <v>31614.545454545401</v>
      </c>
      <c r="AQ138" s="140">
        <f t="shared" si="64"/>
        <v>9137.8456363636396</v>
      </c>
      <c r="AR138" s="96">
        <f t="shared" si="65"/>
        <v>0.379117581090407</v>
      </c>
      <c r="AS138" s="96">
        <f t="shared" si="66"/>
        <v>0.405760848623341</v>
      </c>
      <c r="AV138" s="93">
        <f t="shared" si="67"/>
        <v>0</v>
      </c>
    </row>
    <row r="139" spans="1:48" ht="21.95" customHeight="1">
      <c r="A139" s="117">
        <v>104533</v>
      </c>
      <c r="B139" s="117" t="s">
        <v>187</v>
      </c>
      <c r="C139" s="117" t="s">
        <v>173</v>
      </c>
      <c r="D139" s="27">
        <v>8</v>
      </c>
      <c r="E139" s="27">
        <v>100</v>
      </c>
      <c r="F139" s="63">
        <v>300</v>
      </c>
      <c r="G139" s="64">
        <v>9200</v>
      </c>
      <c r="H139" s="93">
        <v>2579.8915999999999</v>
      </c>
      <c r="I139" s="147">
        <f>VLOOKUP(A139,[1]正式员工数!$A:$C,3,0)</f>
        <v>2</v>
      </c>
      <c r="J139" s="95">
        <f>VLOOKUP(A139,[3]查询时间段分门店销售汇总!$D:$L,9,0)</f>
        <v>10866.88</v>
      </c>
      <c r="K139" s="95">
        <f>VLOOKUP(A139,[3]查询时间段分门店销售汇总!$D:$M,10,0)</f>
        <v>2956.61</v>
      </c>
      <c r="L139" s="96">
        <v>0.28042299999999998</v>
      </c>
      <c r="M139" s="147">
        <f t="shared" si="51"/>
        <v>27600</v>
      </c>
      <c r="N139" s="147">
        <f t="shared" si="52"/>
        <v>7739.6747999999998</v>
      </c>
      <c r="O139" s="96">
        <f t="shared" si="53"/>
        <v>0.393727536231884</v>
      </c>
      <c r="P139" s="110">
        <f t="shared" si="54"/>
        <v>0.38200700628920498</v>
      </c>
      <c r="Q139" s="154"/>
      <c r="S139" s="140">
        <v>10036.3636363636</v>
      </c>
      <c r="T139" s="140">
        <v>2655.1199999999899</v>
      </c>
      <c r="U139" s="155">
        <v>0.26455000000000001</v>
      </c>
      <c r="V139" s="140">
        <f t="shared" si="55"/>
        <v>30109.090909090799</v>
      </c>
      <c r="W139" s="140">
        <f t="shared" si="56"/>
        <v>7965.3599999999697</v>
      </c>
      <c r="X139" s="155">
        <f t="shared" si="57"/>
        <v>0.360916908212562</v>
      </c>
      <c r="Y139" s="155">
        <f t="shared" si="58"/>
        <v>0.37118347444434502</v>
      </c>
      <c r="Z139" s="161"/>
      <c r="AA139" s="161"/>
      <c r="AB139" s="161"/>
      <c r="AC139" s="95">
        <f>VLOOKUP(A139,[2]查询时间段分门店销售汇总!$D:$L,9,0)</f>
        <v>25232.77</v>
      </c>
      <c r="AD139" s="95">
        <f>VLOOKUP(A139,[2]查询时间段分门店销售汇总!$D:$M,10,0)</f>
        <v>6950.91</v>
      </c>
      <c r="AE139" s="93">
        <v>6690.9090909090901</v>
      </c>
      <c r="AF139" s="93">
        <v>2238.7489090909098</v>
      </c>
      <c r="AG139" s="155">
        <v>0.33459562500000001</v>
      </c>
      <c r="AH139" s="106">
        <f t="shared" si="59"/>
        <v>26763.6363636364</v>
      </c>
      <c r="AI139" s="106">
        <f t="shared" si="60"/>
        <v>8954.9956363636393</v>
      </c>
      <c r="AJ139" s="155">
        <f t="shared" si="61"/>
        <v>0.94280050951087002</v>
      </c>
      <c r="AK139" s="155">
        <f t="shared" si="62"/>
        <v>0.77620473334173101</v>
      </c>
      <c r="AL139" s="161"/>
      <c r="AM139" s="95">
        <v>7527.2727272727298</v>
      </c>
      <c r="AN139" s="95">
        <v>2398.65954545455</v>
      </c>
      <c r="AO139" s="155">
        <v>0.31866250000000002</v>
      </c>
      <c r="AP139" s="140">
        <f t="shared" si="63"/>
        <v>30109.090909090901</v>
      </c>
      <c r="AQ139" s="140">
        <f t="shared" si="64"/>
        <v>9594.6381818181999</v>
      </c>
      <c r="AR139" s="96">
        <f t="shared" si="65"/>
        <v>0.83804489734299503</v>
      </c>
      <c r="AS139" s="96">
        <f t="shared" si="66"/>
        <v>0.72445775111894695</v>
      </c>
      <c r="AV139" s="93">
        <f t="shared" si="67"/>
        <v>0</v>
      </c>
    </row>
    <row r="140" spans="1:48" ht="21.95" customHeight="1">
      <c r="A140" s="117">
        <v>117923</v>
      </c>
      <c r="B140" s="117" t="s">
        <v>188</v>
      </c>
      <c r="C140" s="117" t="s">
        <v>173</v>
      </c>
      <c r="D140" s="27">
        <v>8</v>
      </c>
      <c r="E140" s="27">
        <v>100</v>
      </c>
      <c r="F140" s="63">
        <v>300</v>
      </c>
      <c r="G140" s="64">
        <v>8050</v>
      </c>
      <c r="H140" s="93">
        <v>2075.7132000000001</v>
      </c>
      <c r="I140" s="147">
        <f>VLOOKUP(A140,[1]正式员工数!$A:$C,3,0)</f>
        <v>3</v>
      </c>
      <c r="J140" s="95">
        <f>VLOOKUP(A140,[3]查询时间段分门店销售汇总!$D:$L,9,0)</f>
        <v>13285.28</v>
      </c>
      <c r="K140" s="95">
        <f>VLOOKUP(A140,[3]查询时间段分门店销售汇总!$D:$M,10,0)</f>
        <v>4022.01</v>
      </c>
      <c r="L140" s="96">
        <v>0.25785257142857199</v>
      </c>
      <c r="M140" s="147">
        <f t="shared" si="51"/>
        <v>24150</v>
      </c>
      <c r="N140" s="147">
        <f t="shared" si="52"/>
        <v>6227.1396000000004</v>
      </c>
      <c r="O140" s="96">
        <f t="shared" si="53"/>
        <v>0.55011511387163603</v>
      </c>
      <c r="P140" s="110">
        <f t="shared" si="54"/>
        <v>0.64588402675282897</v>
      </c>
      <c r="Q140" s="154"/>
      <c r="S140" s="140">
        <v>8781.8181818181802</v>
      </c>
      <c r="T140" s="140">
        <v>2136.2399999999998</v>
      </c>
      <c r="U140" s="155">
        <v>0.243257142857143</v>
      </c>
      <c r="V140" s="140">
        <f t="shared" si="55"/>
        <v>26345.4545454545</v>
      </c>
      <c r="W140" s="140">
        <f t="shared" si="56"/>
        <v>6408.72</v>
      </c>
      <c r="X140" s="155">
        <f t="shared" si="57"/>
        <v>0.50427218771566695</v>
      </c>
      <c r="Y140" s="155">
        <f t="shared" si="58"/>
        <v>0.62758397932816501</v>
      </c>
      <c r="Z140" s="161"/>
      <c r="AA140" s="161"/>
      <c r="AB140" s="161"/>
      <c r="AC140" s="95">
        <f>VLOOKUP(A140,[2]查询时间段分门店销售汇总!$D:$L,9,0)</f>
        <v>8414.17</v>
      </c>
      <c r="AD140" s="95">
        <f>VLOOKUP(A140,[2]查询时间段分门店销售汇总!$D:$M,10,0)</f>
        <v>2934.55</v>
      </c>
      <c r="AE140" s="93">
        <v>5854.5454545454504</v>
      </c>
      <c r="AF140" s="93">
        <v>1801.2387272727301</v>
      </c>
      <c r="AG140" s="155">
        <v>0.30766500000000002</v>
      </c>
      <c r="AH140" s="106">
        <f t="shared" si="59"/>
        <v>23418.181818181802</v>
      </c>
      <c r="AI140" s="106">
        <f t="shared" si="60"/>
        <v>7204.9549090909204</v>
      </c>
      <c r="AJ140" s="155">
        <f t="shared" si="61"/>
        <v>0.35930073757763997</v>
      </c>
      <c r="AK140" s="155">
        <f t="shared" si="62"/>
        <v>0.40729609512160903</v>
      </c>
      <c r="AL140" s="161"/>
      <c r="AM140" s="95">
        <v>6586.3636363636397</v>
      </c>
      <c r="AN140" s="95">
        <v>1929.89863636364</v>
      </c>
      <c r="AO140" s="155">
        <v>0.293014285714286</v>
      </c>
      <c r="AP140" s="140">
        <f t="shared" si="63"/>
        <v>26345.454545454599</v>
      </c>
      <c r="AQ140" s="140">
        <f t="shared" si="64"/>
        <v>7719.5945454545599</v>
      </c>
      <c r="AR140" s="96">
        <f t="shared" si="65"/>
        <v>0.31937843340234601</v>
      </c>
      <c r="AS140" s="96">
        <f t="shared" si="66"/>
        <v>0.38014302211350198</v>
      </c>
      <c r="AV140" s="93">
        <f t="shared" si="67"/>
        <v>0</v>
      </c>
    </row>
    <row r="141" spans="1:48" ht="21.95" customHeight="1">
      <c r="A141" s="117">
        <v>117637</v>
      </c>
      <c r="B141" s="117" t="s">
        <v>189</v>
      </c>
      <c r="C141" s="117" t="s">
        <v>173</v>
      </c>
      <c r="D141" s="27">
        <v>8</v>
      </c>
      <c r="E141" s="27">
        <v>100</v>
      </c>
      <c r="F141" s="63">
        <v>300</v>
      </c>
      <c r="G141" s="64">
        <v>8050</v>
      </c>
      <c r="H141" s="93">
        <v>2001.9637</v>
      </c>
      <c r="I141" s="147">
        <f>VLOOKUP(A141,[1]正式员工数!$A:$C,3,0)</f>
        <v>3</v>
      </c>
      <c r="J141" s="95">
        <f>VLOOKUP(A141,[3]查询时间段分门店销售汇总!$D:$L,9,0)</f>
        <v>11548.71</v>
      </c>
      <c r="K141" s="95">
        <f>VLOOKUP(A141,[3]查询时间段分门店销售汇总!$D:$M,10,0)</f>
        <v>3695.73</v>
      </c>
      <c r="L141" s="96">
        <v>0.248691142857143</v>
      </c>
      <c r="M141" s="147">
        <f t="shared" si="51"/>
        <v>24150</v>
      </c>
      <c r="N141" s="147">
        <f t="shared" si="52"/>
        <v>6005.8910999999998</v>
      </c>
      <c r="O141" s="96">
        <f t="shared" si="53"/>
        <v>0.47820745341614901</v>
      </c>
      <c r="P141" s="110">
        <f t="shared" si="54"/>
        <v>0.61535081779954404</v>
      </c>
      <c r="Q141" s="154"/>
      <c r="S141" s="140">
        <v>8781.8181818181802</v>
      </c>
      <c r="T141" s="140">
        <v>2060.34</v>
      </c>
      <c r="U141" s="155">
        <v>0.234614285714286</v>
      </c>
      <c r="V141" s="140">
        <f t="shared" si="55"/>
        <v>26345.4545454545</v>
      </c>
      <c r="W141" s="140">
        <f t="shared" si="56"/>
        <v>6181.02</v>
      </c>
      <c r="X141" s="155">
        <f t="shared" si="57"/>
        <v>0.43835683229813699</v>
      </c>
      <c r="Y141" s="155">
        <f t="shared" si="58"/>
        <v>0.59791587796189005</v>
      </c>
      <c r="Z141" s="161"/>
      <c r="AA141" s="161"/>
      <c r="AB141" s="161"/>
      <c r="AC141" s="95">
        <f>VLOOKUP(A141,[2]查询时间段分门店销售汇总!$D:$L,9,0)</f>
        <v>12784.43</v>
      </c>
      <c r="AD141" s="95">
        <f>VLOOKUP(A141,[2]查询时间段分门店销售汇总!$D:$M,10,0)</f>
        <v>3359</v>
      </c>
      <c r="AE141" s="93">
        <v>5854.5454545454504</v>
      </c>
      <c r="AF141" s="93">
        <v>1737.2412272727299</v>
      </c>
      <c r="AG141" s="155">
        <v>0.29673375000000002</v>
      </c>
      <c r="AH141" s="106">
        <f t="shared" si="59"/>
        <v>23418.181818181802</v>
      </c>
      <c r="AI141" s="106">
        <f t="shared" si="60"/>
        <v>6948.9649090909197</v>
      </c>
      <c r="AJ141" s="155">
        <f t="shared" si="61"/>
        <v>0.545918982919255</v>
      </c>
      <c r="AK141" s="155">
        <f t="shared" si="62"/>
        <v>0.483381344407945</v>
      </c>
      <c r="AL141" s="161"/>
      <c r="AM141" s="95">
        <v>6586.3636363636397</v>
      </c>
      <c r="AN141" s="95">
        <v>1861.3298863636401</v>
      </c>
      <c r="AO141" s="155">
        <v>0.28260357142857201</v>
      </c>
      <c r="AP141" s="140">
        <f t="shared" si="63"/>
        <v>26345.454545454599</v>
      </c>
      <c r="AQ141" s="140">
        <f t="shared" si="64"/>
        <v>7445.3195454545603</v>
      </c>
      <c r="AR141" s="96">
        <f t="shared" si="65"/>
        <v>0.48526131815044798</v>
      </c>
      <c r="AS141" s="96">
        <f t="shared" si="66"/>
        <v>0.45115592144741501</v>
      </c>
      <c r="AV141" s="93">
        <f t="shared" si="67"/>
        <v>0</v>
      </c>
    </row>
    <row r="142" spans="1:48" ht="21.95" customHeight="1">
      <c r="A142" s="61">
        <v>123007</v>
      </c>
      <c r="B142" s="61" t="s">
        <v>190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6400</v>
      </c>
      <c r="H142" s="93">
        <v>1599.0857142857201</v>
      </c>
      <c r="I142" s="147">
        <f>VLOOKUP(A142,[1]正式员工数!$A:$C,3,0)</f>
        <v>2</v>
      </c>
      <c r="J142" s="95">
        <f>VLOOKUP(A142,[3]查询时间段分门店销售汇总!$D:$L,9,0)</f>
        <v>8641.7999999999993</v>
      </c>
      <c r="K142" s="95">
        <f>VLOOKUP(A142,[3]查询时间段分门店销售汇总!$D:$M,10,0)</f>
        <v>2291.8000000000002</v>
      </c>
      <c r="L142" s="96">
        <v>0.249857142857143</v>
      </c>
      <c r="M142" s="147">
        <f t="shared" si="51"/>
        <v>19200</v>
      </c>
      <c r="N142" s="147">
        <f t="shared" si="52"/>
        <v>4797.25714285716</v>
      </c>
      <c r="O142" s="96">
        <f t="shared" si="53"/>
        <v>0.45009375000000001</v>
      </c>
      <c r="P142" s="110">
        <f t="shared" si="54"/>
        <v>0.477731322660566</v>
      </c>
      <c r="Q142" s="154"/>
      <c r="S142" s="140">
        <v>6981.8181818181802</v>
      </c>
      <c r="T142" s="140">
        <v>1645.7142857142901</v>
      </c>
      <c r="U142" s="155">
        <v>0.23571428571428599</v>
      </c>
      <c r="V142" s="140">
        <f t="shared" si="55"/>
        <v>20945.4545454545</v>
      </c>
      <c r="W142" s="140">
        <f t="shared" si="56"/>
        <v>4937.1428571428696</v>
      </c>
      <c r="X142" s="155">
        <f t="shared" si="57"/>
        <v>0.412585937500001</v>
      </c>
      <c r="Y142" s="155">
        <f t="shared" si="58"/>
        <v>0.46419560185185099</v>
      </c>
      <c r="Z142" s="161"/>
      <c r="AA142" s="161"/>
      <c r="AB142" s="161"/>
      <c r="AC142" s="95">
        <f>VLOOKUP(A142,[2]查询时间段分门店销售汇总!$D:$L,9,0)</f>
        <v>8876.2999999999993</v>
      </c>
      <c r="AD142" s="95">
        <f>VLOOKUP(A142,[2]查询时间段分门店销售汇总!$D:$M,10,0)</f>
        <v>3152.29</v>
      </c>
      <c r="AE142" s="93">
        <v>4654.5454545454504</v>
      </c>
      <c r="AF142" s="93">
        <v>1387.6363636363601</v>
      </c>
      <c r="AG142" s="155">
        <v>0.29812499999999997</v>
      </c>
      <c r="AH142" s="106">
        <f t="shared" si="59"/>
        <v>18618.181818181802</v>
      </c>
      <c r="AI142" s="106">
        <f t="shared" si="60"/>
        <v>5550.5454545454404</v>
      </c>
      <c r="AJ142" s="155">
        <f t="shared" si="61"/>
        <v>0.47675439453125001</v>
      </c>
      <c r="AK142" s="155">
        <f t="shared" si="62"/>
        <v>0.56792436451782102</v>
      </c>
      <c r="AL142" s="161"/>
      <c r="AM142" s="95">
        <v>5236.3636363636397</v>
      </c>
      <c r="AN142" s="95">
        <v>1486.7532467532501</v>
      </c>
      <c r="AO142" s="155">
        <v>0.28392857142857197</v>
      </c>
      <c r="AP142" s="140">
        <f t="shared" si="63"/>
        <v>20945.454545454599</v>
      </c>
      <c r="AQ142" s="140">
        <f t="shared" si="64"/>
        <v>5947.0129870130004</v>
      </c>
      <c r="AR142" s="96">
        <f t="shared" si="65"/>
        <v>0.42378168402777699</v>
      </c>
      <c r="AS142" s="96">
        <f t="shared" si="66"/>
        <v>0.53006274021663102</v>
      </c>
      <c r="AV142" s="93">
        <f t="shared" si="67"/>
        <v>0</v>
      </c>
    </row>
    <row r="143" spans="1:48" ht="21.95" customHeight="1">
      <c r="A143" s="61">
        <v>591</v>
      </c>
      <c r="B143" s="61" t="s">
        <v>191</v>
      </c>
      <c r="C143" s="61" t="s">
        <v>173</v>
      </c>
      <c r="D143" s="62">
        <v>9</v>
      </c>
      <c r="E143" s="62">
        <v>50</v>
      </c>
      <c r="F143" s="63">
        <v>150</v>
      </c>
      <c r="G143" s="64">
        <v>5500</v>
      </c>
      <c r="H143" s="93">
        <v>1298.6324999999999</v>
      </c>
      <c r="I143" s="147">
        <f>VLOOKUP(A143,[1]正式员工数!$A:$C,3,0)</f>
        <v>2</v>
      </c>
      <c r="J143" s="95">
        <f>VLOOKUP(A143,[3]查询时间段分门店销售汇总!$D:$L,9,0)</f>
        <v>9055.6</v>
      </c>
      <c r="K143" s="95">
        <f>VLOOKUP(A143,[3]查询时间段分门店销售汇总!$D:$M,10,0)</f>
        <v>2738</v>
      </c>
      <c r="L143" s="96">
        <v>0.23611499999999999</v>
      </c>
      <c r="M143" s="147">
        <f t="shared" si="51"/>
        <v>16500</v>
      </c>
      <c r="N143" s="147">
        <f t="shared" si="52"/>
        <v>3895.8975</v>
      </c>
      <c r="O143" s="96">
        <f t="shared" si="53"/>
        <v>0.54882424242424199</v>
      </c>
      <c r="P143" s="110">
        <f t="shared" si="54"/>
        <v>0.70279056366344295</v>
      </c>
      <c r="Q143" s="154"/>
      <c r="S143" s="140">
        <v>6000</v>
      </c>
      <c r="T143" s="140">
        <v>1336.5</v>
      </c>
      <c r="U143" s="155">
        <v>0.22275</v>
      </c>
      <c r="V143" s="140">
        <f t="shared" si="55"/>
        <v>18000</v>
      </c>
      <c r="W143" s="140">
        <f t="shared" si="56"/>
        <v>4009.5</v>
      </c>
      <c r="X143" s="155">
        <f t="shared" si="57"/>
        <v>0.50308888888888903</v>
      </c>
      <c r="Y143" s="155">
        <f t="shared" si="58"/>
        <v>0.68287816435964599</v>
      </c>
      <c r="Z143" s="161"/>
      <c r="AA143" s="161"/>
      <c r="AB143" s="161"/>
      <c r="AC143" s="95">
        <f>VLOOKUP(A143,[2]查询时间段分门店销售汇总!$D:$L,9,0)</f>
        <v>4572.29</v>
      </c>
      <c r="AD143" s="95">
        <f>VLOOKUP(A143,[2]查询时间段分门店销售汇总!$D:$M,10,0)</f>
        <v>1520.25</v>
      </c>
      <c r="AE143" s="93">
        <v>4000</v>
      </c>
      <c r="AF143" s="93">
        <v>1126.9124999999999</v>
      </c>
      <c r="AG143" s="155">
        <v>0.281728125</v>
      </c>
      <c r="AH143" s="106">
        <f t="shared" si="59"/>
        <v>16000</v>
      </c>
      <c r="AI143" s="106">
        <f t="shared" si="60"/>
        <v>4507.6499999999996</v>
      </c>
      <c r="AJ143" s="155">
        <f t="shared" si="61"/>
        <v>0.28576812499999998</v>
      </c>
      <c r="AK143" s="155">
        <f t="shared" si="62"/>
        <v>0.33725999134804202</v>
      </c>
      <c r="AL143" s="161"/>
      <c r="AM143" s="95">
        <v>4500</v>
      </c>
      <c r="AN143" s="95">
        <v>1207.40625</v>
      </c>
      <c r="AO143" s="155">
        <v>0.26831250000000001</v>
      </c>
      <c r="AP143" s="140">
        <f t="shared" si="63"/>
        <v>18000</v>
      </c>
      <c r="AQ143" s="140">
        <f t="shared" si="64"/>
        <v>4829.625</v>
      </c>
      <c r="AR143" s="96">
        <f t="shared" si="65"/>
        <v>0.254016111111111</v>
      </c>
      <c r="AS143" s="96">
        <f t="shared" si="66"/>
        <v>0.31477599192483902</v>
      </c>
      <c r="AV143" s="93">
        <f t="shared" si="67"/>
        <v>0</v>
      </c>
    </row>
    <row r="144" spans="1:48" ht="21.95" customHeight="1">
      <c r="A144" s="117">
        <v>122686</v>
      </c>
      <c r="B144" s="117" t="s">
        <v>192</v>
      </c>
      <c r="C144" s="117" t="s">
        <v>173</v>
      </c>
      <c r="D144" s="27">
        <v>10</v>
      </c>
      <c r="E144" s="27">
        <v>50</v>
      </c>
      <c r="F144" s="63">
        <v>150</v>
      </c>
      <c r="G144" s="64">
        <v>4400</v>
      </c>
      <c r="H144" s="93">
        <v>1062.72571428571</v>
      </c>
      <c r="I144" s="147">
        <f>VLOOKUP(A144,[1]正式员工数!$A:$C,3,0)</f>
        <v>2</v>
      </c>
      <c r="J144" s="95">
        <f>VLOOKUP(A144,[3]查询时间段分门店销售汇总!$D:$L,9,0)</f>
        <v>4717.42</v>
      </c>
      <c r="K144" s="95">
        <f>VLOOKUP(A144,[3]查询时间段分门店销售汇总!$D:$M,10,0)</f>
        <v>1259.21</v>
      </c>
      <c r="L144" s="96">
        <v>0.24152857142857201</v>
      </c>
      <c r="M144" s="147">
        <f t="shared" si="51"/>
        <v>13200</v>
      </c>
      <c r="N144" s="147">
        <f t="shared" si="52"/>
        <v>3188.1771428571301</v>
      </c>
      <c r="O144" s="96">
        <f t="shared" si="53"/>
        <v>0.35738030303030299</v>
      </c>
      <c r="P144" s="110">
        <f t="shared" si="54"/>
        <v>0.39496236989878802</v>
      </c>
      <c r="Q144" s="154"/>
      <c r="S144" s="140">
        <v>4800</v>
      </c>
      <c r="T144" s="140">
        <v>1093.7142857142901</v>
      </c>
      <c r="U144" s="155">
        <v>0.22785714285714301</v>
      </c>
      <c r="V144" s="140">
        <f t="shared" si="55"/>
        <v>14400</v>
      </c>
      <c r="W144" s="140">
        <f t="shared" si="56"/>
        <v>3281.1428571428701</v>
      </c>
      <c r="X144" s="155">
        <f t="shared" si="57"/>
        <v>0.32759861111111099</v>
      </c>
      <c r="Y144" s="155">
        <f t="shared" si="58"/>
        <v>0.38377176941831997</v>
      </c>
      <c r="Z144" s="161"/>
      <c r="AA144" s="161"/>
      <c r="AB144" s="161"/>
      <c r="AC144" s="95">
        <f>VLOOKUP(A144,[2]查询时间段分门店销售汇总!$D:$L,9,0)</f>
        <v>4190.7700000000004</v>
      </c>
      <c r="AD144" s="95">
        <f>VLOOKUP(A144,[2]查询时间段分门店销售汇总!$D:$M,10,0)</f>
        <v>1600.28</v>
      </c>
      <c r="AE144" s="93">
        <v>3200</v>
      </c>
      <c r="AF144" s="93">
        <v>922.20000000000095</v>
      </c>
      <c r="AG144" s="155">
        <v>0.28818749999999999</v>
      </c>
      <c r="AH144" s="106">
        <f t="shared" si="59"/>
        <v>12800</v>
      </c>
      <c r="AI144" s="106">
        <f t="shared" si="60"/>
        <v>3688.8</v>
      </c>
      <c r="AJ144" s="155">
        <f t="shared" si="61"/>
        <v>0.32740390624999999</v>
      </c>
      <c r="AK144" s="155">
        <f t="shared" si="62"/>
        <v>0.43382129689872001</v>
      </c>
      <c r="AL144" s="161"/>
      <c r="AM144" s="95">
        <v>3600</v>
      </c>
      <c r="AN144" s="95">
        <v>988.07142857142901</v>
      </c>
      <c r="AO144" s="155">
        <v>0.27446428571428599</v>
      </c>
      <c r="AP144" s="140">
        <f t="shared" si="63"/>
        <v>14400</v>
      </c>
      <c r="AQ144" s="140">
        <f t="shared" si="64"/>
        <v>3952.2857142857201</v>
      </c>
      <c r="AR144" s="96">
        <f t="shared" si="65"/>
        <v>0.29102569444444398</v>
      </c>
      <c r="AS144" s="96">
        <f t="shared" si="66"/>
        <v>0.40489987710547198</v>
      </c>
      <c r="AV144" s="93">
        <f t="shared" si="67"/>
        <v>0</v>
      </c>
    </row>
    <row r="145" spans="1:48" ht="21.95" customHeight="1">
      <c r="A145" s="117">
        <v>122718</v>
      </c>
      <c r="B145" s="117" t="s">
        <v>193</v>
      </c>
      <c r="C145" s="117" t="s">
        <v>173</v>
      </c>
      <c r="D145" s="27">
        <v>10</v>
      </c>
      <c r="E145" s="27">
        <v>50</v>
      </c>
      <c r="F145" s="63">
        <v>150</v>
      </c>
      <c r="G145" s="64">
        <v>4400</v>
      </c>
      <c r="H145" s="93">
        <v>952.78857142856998</v>
      </c>
      <c r="I145" s="147">
        <f>VLOOKUP(A145,[1]正式员工数!$A:$C,3,0)</f>
        <v>3</v>
      </c>
      <c r="J145" s="95">
        <f>VLOOKUP(A145,[3]查询时间段分门店销售汇总!$D:$L,9,0)</f>
        <v>5309.9</v>
      </c>
      <c r="K145" s="95">
        <f>VLOOKUP(A145,[3]查询时间段分门店销售汇总!$D:$M,10,0)</f>
        <v>1391.23</v>
      </c>
      <c r="L145" s="96">
        <v>0.21654285714285701</v>
      </c>
      <c r="M145" s="147">
        <f t="shared" si="51"/>
        <v>13200</v>
      </c>
      <c r="N145" s="147">
        <f t="shared" si="52"/>
        <v>2858.3657142857101</v>
      </c>
      <c r="O145" s="96">
        <f t="shared" si="53"/>
        <v>0.40226515151515102</v>
      </c>
      <c r="P145" s="110">
        <f t="shared" si="54"/>
        <v>0.486722182905717</v>
      </c>
      <c r="Q145" s="154"/>
      <c r="S145" s="140">
        <v>4800</v>
      </c>
      <c r="T145" s="140">
        <v>980.57142857142696</v>
      </c>
      <c r="U145" s="155">
        <v>0.20428571428571399</v>
      </c>
      <c r="V145" s="140">
        <f t="shared" si="55"/>
        <v>14400</v>
      </c>
      <c r="W145" s="140">
        <f t="shared" si="56"/>
        <v>2941.7142857142799</v>
      </c>
      <c r="X145" s="155">
        <f t="shared" si="57"/>
        <v>0.36874305555555598</v>
      </c>
      <c r="Y145" s="155">
        <f t="shared" si="58"/>
        <v>0.47293172105672199</v>
      </c>
      <c r="Z145" s="161"/>
      <c r="AA145" s="161"/>
      <c r="AB145" s="161"/>
      <c r="AC145" s="95">
        <f>VLOOKUP(A145,[2]查询时间段分门店销售汇总!$D:$L,9,0)</f>
        <v>8205.8799999999992</v>
      </c>
      <c r="AD145" s="95">
        <f>VLOOKUP(A145,[2]查询时间段分门店销售汇总!$D:$M,10,0)</f>
        <v>2674.17</v>
      </c>
      <c r="AE145" s="93">
        <v>3200</v>
      </c>
      <c r="AF145" s="93">
        <v>826.79999999999905</v>
      </c>
      <c r="AG145" s="155">
        <v>0.25837500000000002</v>
      </c>
      <c r="AH145" s="106">
        <f t="shared" si="59"/>
        <v>12800</v>
      </c>
      <c r="AI145" s="106">
        <f t="shared" si="60"/>
        <v>3307.2</v>
      </c>
      <c r="AJ145" s="155">
        <f t="shared" si="61"/>
        <v>0.64108437500000004</v>
      </c>
      <c r="AK145" s="155">
        <f t="shared" si="62"/>
        <v>0.80859034833091503</v>
      </c>
      <c r="AL145" s="161"/>
      <c r="AM145" s="95">
        <v>3600</v>
      </c>
      <c r="AN145" s="95">
        <v>885.85714285714198</v>
      </c>
      <c r="AO145" s="155">
        <v>0.246071428571428</v>
      </c>
      <c r="AP145" s="140">
        <f t="shared" si="63"/>
        <v>14400</v>
      </c>
      <c r="AQ145" s="140">
        <f t="shared" si="64"/>
        <v>3543.4285714285702</v>
      </c>
      <c r="AR145" s="96">
        <f t="shared" si="65"/>
        <v>0.56985277777777799</v>
      </c>
      <c r="AS145" s="96">
        <f t="shared" si="66"/>
        <v>0.75468432510885397</v>
      </c>
      <c r="AV145" s="93">
        <f t="shared" si="67"/>
        <v>0</v>
      </c>
    </row>
    <row r="146" spans="1:48" ht="21.95" customHeight="1">
      <c r="G146" s="64">
        <f>SUM(G3:G145)</f>
        <v>2192861</v>
      </c>
      <c r="H146" s="64">
        <f>SUM(H3:H145)</f>
        <v>526134.81044129003</v>
      </c>
      <c r="I146" s="147"/>
      <c r="J146" s="95">
        <f>SUM(J3:J145)</f>
        <v>4747188.59</v>
      </c>
      <c r="K146" s="95">
        <f>SUM(K3:K145)</f>
        <v>1217220.57</v>
      </c>
      <c r="L146" s="96">
        <f>H146/G146</f>
        <v>0.239930761886545</v>
      </c>
      <c r="M146" s="147">
        <f t="shared" si="51"/>
        <v>6578583</v>
      </c>
      <c r="N146" s="147">
        <f t="shared" si="52"/>
        <v>1578404.4313238701</v>
      </c>
      <c r="O146" s="96">
        <f t="shared" si="53"/>
        <v>0.72161263147398103</v>
      </c>
      <c r="P146" s="110">
        <f t="shared" si="54"/>
        <v>0.77117153616900902</v>
      </c>
      <c r="Q146" s="154"/>
      <c r="R146" s="111">
        <f>SUM(R3:R145)</f>
        <v>1305.35046218569</v>
      </c>
      <c r="S146" s="140">
        <f>SUM(S3:S145)</f>
        <v>2392212</v>
      </c>
      <c r="T146" s="140">
        <f>SUM(T3:T145)</f>
        <v>540780.45707356604</v>
      </c>
      <c r="U146" s="155">
        <f>T146/S146</f>
        <v>0.22605875109462101</v>
      </c>
      <c r="V146" s="140">
        <f t="shared" si="55"/>
        <v>7176636</v>
      </c>
      <c r="W146" s="140">
        <f t="shared" si="56"/>
        <v>1622341.3712207</v>
      </c>
      <c r="X146" s="155">
        <f t="shared" si="57"/>
        <v>0.66147824551781598</v>
      </c>
      <c r="Y146" s="155">
        <f t="shared" si="58"/>
        <v>0.75028634021958396</v>
      </c>
      <c r="Z146" s="161"/>
      <c r="AA146" s="161"/>
      <c r="AB146" s="160">
        <f>SUM(AB3:AB145)</f>
        <v>2861.7428028571198</v>
      </c>
      <c r="AC146" s="95">
        <f>SUM(AC3:AC145)</f>
        <v>4977131.63</v>
      </c>
      <c r="AD146" s="95">
        <f>SUM(AD3:AD145)</f>
        <v>1291938.95</v>
      </c>
      <c r="AE146" s="93">
        <f>SUM(AE3:AE145)</f>
        <v>1594808</v>
      </c>
      <c r="AF146" s="93">
        <f>SUM(AF3:AF145)</f>
        <v>456563.26525897102</v>
      </c>
      <c r="AG146" s="155">
        <f>AF146/AE146</f>
        <v>0.28628102270553701</v>
      </c>
      <c r="AH146" s="106">
        <f t="shared" si="59"/>
        <v>6379232</v>
      </c>
      <c r="AI146" s="106">
        <f t="shared" si="60"/>
        <v>1826253.0610358799</v>
      </c>
      <c r="AJ146" s="155">
        <f t="shared" si="61"/>
        <v>0.78020859407527399</v>
      </c>
      <c r="AK146" s="155">
        <f t="shared" si="62"/>
        <v>0.70742602849749003</v>
      </c>
      <c r="AL146" s="161"/>
      <c r="AM146" s="95">
        <f>SUM(AM3:AM145)</f>
        <v>1794159</v>
      </c>
      <c r="AN146" s="95">
        <f>SUM(AN3:AN145)</f>
        <v>489174.92706318398</v>
      </c>
      <c r="AO146" s="155">
        <f>AN146/AM146</f>
        <v>0.27264859305289202</v>
      </c>
      <c r="AP146" s="140">
        <f t="shared" si="63"/>
        <v>7176636</v>
      </c>
      <c r="AQ146" s="140">
        <f t="shared" si="64"/>
        <v>1956699.7082527401</v>
      </c>
      <c r="AR146" s="96">
        <f t="shared" si="65"/>
        <v>0.69351875028913301</v>
      </c>
      <c r="AS146" s="96">
        <f t="shared" si="66"/>
        <v>0.66026429326432301</v>
      </c>
      <c r="AT146" s="121">
        <v>800</v>
      </c>
      <c r="AV146" s="93">
        <f t="shared" si="67"/>
        <v>4967.0932650428103</v>
      </c>
    </row>
  </sheetData>
  <autoFilter ref="A1:AT146">
    <extLst/>
  </autoFilter>
  <mergeCells count="5">
    <mergeCell ref="A1:E1"/>
    <mergeCell ref="G1:N1"/>
    <mergeCell ref="S1:AB1"/>
    <mergeCell ref="AC1:AK1"/>
    <mergeCell ref="AM1:AT1"/>
  </mergeCells>
  <phoneticPr fontId="3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3"/>
  <sheetViews>
    <sheetView workbookViewId="0">
      <selection activeCell="A2" sqref="A2:F3"/>
    </sheetView>
  </sheetViews>
  <sheetFormatPr defaultColWidth="9" defaultRowHeight="13.5"/>
  <cols>
    <col min="7" max="7" width="21.375" customWidth="1"/>
    <col min="8" max="8" width="14.125" customWidth="1"/>
    <col min="9" max="9" width="13.75" customWidth="1"/>
  </cols>
  <sheetData>
    <row r="1" spans="1:9" s="136" customFormat="1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61" t="s">
        <v>200</v>
      </c>
      <c r="H1" s="137" t="s">
        <v>201</v>
      </c>
      <c r="I1" s="138" t="s">
        <v>39</v>
      </c>
    </row>
    <row r="2" spans="1:9">
      <c r="A2">
        <v>1</v>
      </c>
      <c r="B2">
        <v>104428</v>
      </c>
      <c r="C2" t="s">
        <v>363</v>
      </c>
      <c r="D2" t="s">
        <v>364</v>
      </c>
      <c r="E2">
        <v>6472</v>
      </c>
      <c r="F2" t="s">
        <v>366</v>
      </c>
      <c r="G2">
        <v>20</v>
      </c>
      <c r="H2">
        <v>120</v>
      </c>
      <c r="I2">
        <v>140</v>
      </c>
    </row>
    <row r="3" spans="1:9">
      <c r="A3">
        <v>2</v>
      </c>
      <c r="B3">
        <v>104428</v>
      </c>
      <c r="C3" t="s">
        <v>363</v>
      </c>
      <c r="D3" t="s">
        <v>364</v>
      </c>
      <c r="E3">
        <v>15599</v>
      </c>
      <c r="F3" t="s">
        <v>365</v>
      </c>
      <c r="G3">
        <v>15.96</v>
      </c>
      <c r="H3">
        <v>80</v>
      </c>
      <c r="I3">
        <v>95.96</v>
      </c>
    </row>
  </sheetData>
  <phoneticPr fontId="3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3"/>
  <sheetViews>
    <sheetView tabSelected="1" workbookViewId="0">
      <selection activeCell="D14" sqref="D14"/>
    </sheetView>
  </sheetViews>
  <sheetFormatPr defaultColWidth="9" defaultRowHeight="13.5"/>
  <cols>
    <col min="7" max="7" width="10.875" customWidth="1"/>
  </cols>
  <sheetData>
    <row r="1" spans="1:7" s="136" customFormat="1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136" t="s">
        <v>202</v>
      </c>
    </row>
    <row r="2" spans="1:7">
      <c r="A2">
        <v>1</v>
      </c>
      <c r="B2">
        <v>104428</v>
      </c>
      <c r="C2" t="s">
        <v>363</v>
      </c>
      <c r="D2" t="s">
        <v>364</v>
      </c>
      <c r="E2">
        <v>6472</v>
      </c>
      <c r="F2" t="s">
        <v>366</v>
      </c>
      <c r="G2">
        <v>40</v>
      </c>
    </row>
    <row r="3" spans="1:7">
      <c r="A3">
        <v>2</v>
      </c>
      <c r="B3">
        <v>104428</v>
      </c>
      <c r="C3" t="s">
        <v>363</v>
      </c>
      <c r="D3" t="s">
        <v>364</v>
      </c>
      <c r="E3">
        <v>15599</v>
      </c>
      <c r="F3" t="s">
        <v>365</v>
      </c>
      <c r="G3">
        <v>40</v>
      </c>
    </row>
  </sheetData>
  <phoneticPr fontId="3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spans="1:10" ht="13.5" hidden="1" customHeight="1">
      <c r="A1" s="64" t="s">
        <v>7</v>
      </c>
      <c r="B1" s="64" t="s">
        <v>203</v>
      </c>
      <c r="C1" s="64" t="s">
        <v>204</v>
      </c>
    </row>
    <row r="2" spans="1:10" hidden="1">
      <c r="A2" s="64" t="s">
        <v>173</v>
      </c>
      <c r="B2" s="64">
        <v>410998.14</v>
      </c>
      <c r="C2" s="64">
        <v>694104</v>
      </c>
    </row>
    <row r="3" spans="1:10" ht="13.5" hidden="1" customHeight="1">
      <c r="A3" s="64" t="s">
        <v>146</v>
      </c>
      <c r="B3" s="64">
        <v>1139251</v>
      </c>
      <c r="C3" s="64">
        <v>1399974</v>
      </c>
    </row>
    <row r="4" spans="1:10" hidden="1">
      <c r="A4" s="64" t="s">
        <v>137</v>
      </c>
      <c r="B4" s="64">
        <v>159579.17000000001</v>
      </c>
      <c r="C4" s="64">
        <v>245172</v>
      </c>
    </row>
    <row r="5" spans="1:10" ht="13.5" hidden="1" customHeight="1">
      <c r="A5" s="64" t="s">
        <v>114</v>
      </c>
      <c r="B5" s="64">
        <v>658851.30000000005</v>
      </c>
      <c r="C5" s="64">
        <v>903588</v>
      </c>
    </row>
    <row r="6" spans="1:10" hidden="1">
      <c r="A6" s="64" t="s">
        <v>105</v>
      </c>
      <c r="B6" s="64">
        <v>214596.96</v>
      </c>
      <c r="C6" s="64">
        <v>237486</v>
      </c>
    </row>
    <row r="7" spans="1:10" hidden="1">
      <c r="A7" s="64" t="s">
        <v>96</v>
      </c>
      <c r="B7" s="64">
        <v>458807</v>
      </c>
      <c r="C7" s="64">
        <v>829500</v>
      </c>
    </row>
    <row r="8" spans="1:10" ht="13.5" hidden="1" customHeight="1">
      <c r="A8" s="64" t="s">
        <v>76</v>
      </c>
      <c r="B8" s="64">
        <v>426744.92</v>
      </c>
      <c r="C8" s="64">
        <v>689544</v>
      </c>
    </row>
    <row r="9" spans="1:10" hidden="1">
      <c r="A9" s="64" t="s">
        <v>48</v>
      </c>
      <c r="B9" s="64">
        <v>1073625.25</v>
      </c>
      <c r="C9" s="64">
        <v>1323822</v>
      </c>
    </row>
    <row r="10" spans="1:10" ht="13.5" hidden="1" customHeight="1">
      <c r="A10" s="64" t="s">
        <v>41</v>
      </c>
      <c r="B10" s="64">
        <v>204734.85</v>
      </c>
      <c r="C10" s="64">
        <v>255393</v>
      </c>
    </row>
    <row r="11" spans="1:10" hidden="1">
      <c r="A11" s="64" t="s">
        <v>205</v>
      </c>
      <c r="B11" s="64">
        <v>4747188.59</v>
      </c>
      <c r="C11" s="64">
        <v>6578583</v>
      </c>
    </row>
    <row r="12" spans="1:10" hidden="1">
      <c r="A12" s="64" t="s">
        <v>206</v>
      </c>
      <c r="B12" s="64">
        <v>9494377.1799999997</v>
      </c>
      <c r="C12" s="64">
        <v>13157166</v>
      </c>
    </row>
    <row r="13" spans="1:10">
      <c r="A13" s="186" t="s">
        <v>207</v>
      </c>
      <c r="B13" s="188" t="s">
        <v>197</v>
      </c>
      <c r="C13" s="188" t="s">
        <v>208</v>
      </c>
      <c r="D13" s="127" t="s">
        <v>209</v>
      </c>
      <c r="E13" s="183" t="s">
        <v>210</v>
      </c>
      <c r="F13" s="184"/>
      <c r="G13" s="185"/>
      <c r="H13" s="127"/>
      <c r="I13" s="127"/>
      <c r="J13" s="128" t="s">
        <v>211</v>
      </c>
    </row>
    <row r="14" spans="1:10">
      <c r="A14" s="186"/>
      <c r="B14" s="188"/>
      <c r="C14" s="188"/>
      <c r="D14" s="128" t="s">
        <v>212</v>
      </c>
      <c r="E14" s="126" t="s">
        <v>213</v>
      </c>
      <c r="F14" s="126" t="s">
        <v>214</v>
      </c>
      <c r="G14" s="126" t="s">
        <v>215</v>
      </c>
      <c r="H14" s="126" t="s">
        <v>216</v>
      </c>
      <c r="I14" s="126" t="s">
        <v>217</v>
      </c>
      <c r="J14" s="135" t="s">
        <v>218</v>
      </c>
    </row>
    <row r="15" spans="1:10" ht="33.950000000000003" customHeight="1">
      <c r="A15" s="187">
        <v>1</v>
      </c>
      <c r="B15" s="126" t="s">
        <v>146</v>
      </c>
      <c r="C15" s="126">
        <v>26</v>
      </c>
      <c r="D15" s="129" t="s">
        <v>219</v>
      </c>
      <c r="E15" s="129">
        <f>VLOOKUP(B15,A2:C10,3,0)</f>
        <v>1399974</v>
      </c>
      <c r="F15" s="129">
        <f>VLOOKUP(B15,A2:B10,2,0)</f>
        <v>1139251</v>
      </c>
      <c r="G15" s="130">
        <f>F15/E15</f>
        <v>0.81376582707964595</v>
      </c>
      <c r="H15" s="131"/>
      <c r="I15" s="130"/>
      <c r="J15" s="189" t="s">
        <v>220</v>
      </c>
    </row>
    <row r="16" spans="1:10" ht="27" customHeight="1">
      <c r="A16" s="187"/>
      <c r="B16" s="126" t="s">
        <v>48</v>
      </c>
      <c r="C16" s="126">
        <v>26</v>
      </c>
      <c r="D16" s="129" t="s">
        <v>219</v>
      </c>
      <c r="E16" s="129">
        <f>VLOOKUP(B16,A3:C11,3,0)</f>
        <v>1323822</v>
      </c>
      <c r="F16" s="129">
        <f>VLOOKUP(B16,A3:B11,2,0)</f>
        <v>1073625.25</v>
      </c>
      <c r="G16" s="130">
        <f t="shared" ref="G16:G23" si="0">F16/E16</f>
        <v>0.81100423621906903</v>
      </c>
      <c r="H16" s="131"/>
      <c r="I16" s="130"/>
      <c r="J16" s="190"/>
    </row>
    <row r="17" spans="1:13" ht="27.95" customHeight="1">
      <c r="A17" s="187">
        <v>2</v>
      </c>
      <c r="B17" s="126" t="s">
        <v>114</v>
      </c>
      <c r="C17" s="126">
        <v>22</v>
      </c>
      <c r="D17" s="129" t="s">
        <v>221</v>
      </c>
      <c r="E17" s="129">
        <f>VLOOKUP(B17,A4:C12,3,0)</f>
        <v>903588</v>
      </c>
      <c r="F17" s="129">
        <f>VLOOKUP(B17,A4:B12,2,0)</f>
        <v>658851.30000000005</v>
      </c>
      <c r="G17" s="130">
        <f t="shared" si="0"/>
        <v>0.72915012151555803</v>
      </c>
      <c r="H17" s="130"/>
      <c r="I17" s="130"/>
      <c r="J17" s="190"/>
    </row>
    <row r="18" spans="1:13">
      <c r="A18" s="187"/>
      <c r="B18" s="126" t="s">
        <v>173</v>
      </c>
      <c r="C18" s="126">
        <v>21</v>
      </c>
      <c r="D18" s="129" t="s">
        <v>221</v>
      </c>
      <c r="E18" s="129">
        <v>694104</v>
      </c>
      <c r="F18" s="129">
        <v>410998.14</v>
      </c>
      <c r="G18" s="130">
        <f t="shared" si="0"/>
        <v>0.59212760623768201</v>
      </c>
      <c r="H18" s="130"/>
      <c r="I18" s="130"/>
      <c r="J18" s="190"/>
    </row>
    <row r="19" spans="1:13">
      <c r="A19" s="187"/>
      <c r="B19" s="126" t="s">
        <v>76</v>
      </c>
      <c r="C19" s="126">
        <v>19</v>
      </c>
      <c r="D19" s="129" t="s">
        <v>221</v>
      </c>
      <c r="E19" s="129">
        <f>VLOOKUP(B19,A6:C12,3,0)</f>
        <v>689544</v>
      </c>
      <c r="F19" s="129">
        <f>VLOOKUP(B19,A6:B12,2,0)</f>
        <v>426744.92</v>
      </c>
      <c r="G19" s="130">
        <f t="shared" si="0"/>
        <v>0.61887989743946703</v>
      </c>
      <c r="H19" s="130"/>
      <c r="I19" s="130">
        <v>0.95120000000000005</v>
      </c>
      <c r="J19" s="190"/>
      <c r="K19" s="64">
        <v>229798.99</v>
      </c>
      <c r="L19" s="64">
        <f>K19+F19</f>
        <v>656543.91</v>
      </c>
      <c r="M19" s="64">
        <f>L19/E19</f>
        <v>0.95214215481535602</v>
      </c>
    </row>
    <row r="20" spans="1:13">
      <c r="A20" s="187">
        <v>3</v>
      </c>
      <c r="B20" s="126" t="s">
        <v>105</v>
      </c>
      <c r="C20" s="126">
        <v>8</v>
      </c>
      <c r="D20" s="129" t="s">
        <v>222</v>
      </c>
      <c r="E20" s="129">
        <v>237486</v>
      </c>
      <c r="F20" s="129">
        <v>214596.96</v>
      </c>
      <c r="G20" s="130">
        <f t="shared" si="0"/>
        <v>0.90361941335489204</v>
      </c>
      <c r="H20" s="130"/>
      <c r="I20" s="130"/>
      <c r="J20" s="190"/>
    </row>
    <row r="21" spans="1:13">
      <c r="A21" s="187"/>
      <c r="B21" s="126" t="s">
        <v>137</v>
      </c>
      <c r="C21" s="126">
        <v>8</v>
      </c>
      <c r="D21" s="129" t="s">
        <v>222</v>
      </c>
      <c r="E21" s="129">
        <v>245172</v>
      </c>
      <c r="F21" s="129">
        <v>159579.17000000001</v>
      </c>
      <c r="G21" s="130">
        <f t="shared" si="0"/>
        <v>0.65088660205896298</v>
      </c>
      <c r="H21" s="130"/>
      <c r="I21" s="130"/>
      <c r="J21" s="190"/>
      <c r="K21" s="64" t="s">
        <v>223</v>
      </c>
    </row>
    <row r="22" spans="1:13">
      <c r="A22" s="187">
        <v>4</v>
      </c>
      <c r="B22" s="126" t="s">
        <v>41</v>
      </c>
      <c r="C22" s="126">
        <v>5</v>
      </c>
      <c r="D22" s="129" t="s">
        <v>222</v>
      </c>
      <c r="E22" s="129">
        <f>VLOOKUP(B22,A9:C12,3,0)</f>
        <v>255393</v>
      </c>
      <c r="F22" s="129">
        <f>VLOOKUP(B22,A9:B12,2,0)</f>
        <v>204734.85</v>
      </c>
      <c r="G22" s="130">
        <f t="shared" si="0"/>
        <v>0.801646286311684</v>
      </c>
      <c r="H22" s="130" t="s">
        <v>222</v>
      </c>
      <c r="I22" s="130">
        <v>1.0004999999999999</v>
      </c>
      <c r="J22" s="191"/>
      <c r="K22" s="64">
        <v>50786.02</v>
      </c>
      <c r="L22" s="64">
        <f>K22+F22</f>
        <v>255520.87</v>
      </c>
      <c r="M22" s="96">
        <f>L22/E22</f>
        <v>1.0005006793451701</v>
      </c>
    </row>
    <row r="23" spans="1:13">
      <c r="A23" s="187"/>
      <c r="B23" s="126" t="s">
        <v>96</v>
      </c>
      <c r="C23" s="126">
        <v>8</v>
      </c>
      <c r="D23" s="129" t="s">
        <v>222</v>
      </c>
      <c r="E23" s="129">
        <v>829500</v>
      </c>
      <c r="F23" s="129">
        <v>458807</v>
      </c>
      <c r="G23" s="130">
        <f t="shared" si="0"/>
        <v>0.553112718505124</v>
      </c>
      <c r="H23" s="130"/>
      <c r="I23" s="130"/>
      <c r="J23" s="133"/>
    </row>
    <row r="24" spans="1:13">
      <c r="A24" s="132" t="s">
        <v>224</v>
      </c>
      <c r="B24" s="133"/>
      <c r="C24" s="133"/>
      <c r="D24" s="133"/>
      <c r="E24" s="133"/>
      <c r="F24" s="133"/>
      <c r="G24" s="133"/>
      <c r="H24" s="133"/>
      <c r="I24" s="133"/>
      <c r="J24" s="133"/>
    </row>
    <row r="25" spans="1:13">
      <c r="A25" s="134" t="s">
        <v>224</v>
      </c>
      <c r="B25" s="133"/>
      <c r="C25" s="133"/>
      <c r="D25" s="133"/>
      <c r="E25" s="133"/>
      <c r="F25" s="133"/>
      <c r="G25" s="133"/>
      <c r="H25" s="133"/>
      <c r="I25" s="133"/>
      <c r="J25" s="133"/>
    </row>
    <row r="26" spans="1:13">
      <c r="A26" s="134" t="s">
        <v>224</v>
      </c>
      <c r="B26" s="133"/>
      <c r="C26" s="133"/>
      <c r="D26" s="133"/>
      <c r="E26" s="133"/>
      <c r="F26" s="133"/>
      <c r="G26" s="133"/>
      <c r="H26" s="133"/>
      <c r="I26" s="133"/>
      <c r="J26" s="133"/>
      <c r="K26" s="64">
        <f>F22+K22</f>
        <v>255520.87</v>
      </c>
    </row>
    <row r="27" spans="1:13">
      <c r="A27" s="134" t="s">
        <v>224</v>
      </c>
      <c r="B27" s="133"/>
      <c r="C27" s="133"/>
      <c r="D27" s="133"/>
      <c r="E27" s="133"/>
      <c r="F27" s="133"/>
      <c r="G27" s="133"/>
      <c r="H27" s="133"/>
      <c r="I27" s="133"/>
      <c r="J27" s="133"/>
    </row>
    <row r="28" spans="1:13">
      <c r="A28" s="134" t="s">
        <v>224</v>
      </c>
      <c r="B28" s="133"/>
      <c r="C28" s="133"/>
      <c r="D28" s="133"/>
      <c r="E28" s="133"/>
      <c r="F28" s="133"/>
      <c r="G28" s="133"/>
      <c r="H28" s="133"/>
      <c r="I28" s="133"/>
      <c r="J28" s="133"/>
    </row>
    <row r="29" spans="1:13">
      <c r="A29" s="134" t="s">
        <v>224</v>
      </c>
      <c r="B29" s="133"/>
      <c r="C29" s="133"/>
      <c r="D29" s="133"/>
      <c r="E29" s="133"/>
      <c r="F29" s="133"/>
      <c r="G29" s="133"/>
      <c r="H29" s="133"/>
      <c r="I29" s="133"/>
      <c r="J29" s="133"/>
    </row>
  </sheetData>
  <mergeCells count="9">
    <mergeCell ref="A22:A23"/>
    <mergeCell ref="B13:B14"/>
    <mergeCell ref="C13:C14"/>
    <mergeCell ref="J15:J22"/>
    <mergeCell ref="E13:G13"/>
    <mergeCell ref="A13:A14"/>
    <mergeCell ref="A15:A16"/>
    <mergeCell ref="A17:A19"/>
    <mergeCell ref="A20:A21"/>
  </mergeCells>
  <phoneticPr fontId="36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146"/>
  <sheetViews>
    <sheetView workbookViewId="0">
      <pane ySplit="1" topLeftCell="A2" activePane="bottomLeft" state="frozen"/>
      <selection pane="bottomLeft" activeCell="L23" sqref="L2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3" hidden="1" customWidth="1"/>
    <col min="10" max="10" width="12.625" style="64" hidden="1" customWidth="1"/>
    <col min="11" max="11" width="12.625" style="94" customWidth="1"/>
    <col min="12" max="14" width="12.625" style="64" customWidth="1"/>
    <col min="15" max="15" width="10.375" style="95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3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6" customWidth="1"/>
    <col min="26" max="26" width="16.25" style="64" customWidth="1"/>
    <col min="27" max="27" width="12.875" style="93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pans="1:37" ht="24">
      <c r="A1" s="97" t="s">
        <v>5</v>
      </c>
      <c r="B1" s="97" t="s">
        <v>6</v>
      </c>
      <c r="C1" s="97" t="s">
        <v>7</v>
      </c>
      <c r="D1" s="20" t="s">
        <v>8</v>
      </c>
      <c r="E1" s="20" t="s">
        <v>9</v>
      </c>
      <c r="F1" s="98" t="s">
        <v>10</v>
      </c>
      <c r="G1" s="18" t="s">
        <v>11</v>
      </c>
      <c r="H1" s="18" t="s">
        <v>23</v>
      </c>
      <c r="I1" s="102" t="s">
        <v>12</v>
      </c>
      <c r="J1" s="103" t="s">
        <v>16</v>
      </c>
      <c r="K1" s="104" t="s">
        <v>225</v>
      </c>
      <c r="L1" s="103" t="s">
        <v>226</v>
      </c>
      <c r="M1" s="103" t="s">
        <v>227</v>
      </c>
      <c r="N1" s="103" t="s">
        <v>228</v>
      </c>
      <c r="O1" s="105" t="s">
        <v>229</v>
      </c>
      <c r="P1" s="103" t="s">
        <v>230</v>
      </c>
      <c r="Q1" s="104" t="s">
        <v>231</v>
      </c>
      <c r="R1" s="103" t="s">
        <v>226</v>
      </c>
      <c r="S1" s="103" t="s">
        <v>227</v>
      </c>
      <c r="T1" s="103" t="s">
        <v>228</v>
      </c>
      <c r="U1" s="105" t="s">
        <v>229</v>
      </c>
      <c r="V1" s="103" t="s">
        <v>230</v>
      </c>
      <c r="W1" s="104" t="s">
        <v>232</v>
      </c>
      <c r="X1" s="103" t="s">
        <v>226</v>
      </c>
      <c r="Y1" s="103" t="s">
        <v>227</v>
      </c>
      <c r="Z1" s="103" t="s">
        <v>228</v>
      </c>
      <c r="AA1" s="105" t="s">
        <v>229</v>
      </c>
      <c r="AB1" s="103" t="s">
        <v>230</v>
      </c>
      <c r="AC1" s="64" t="s">
        <v>233</v>
      </c>
      <c r="AD1" s="64">
        <v>1.1599999999999999</v>
      </c>
      <c r="AE1" s="64" t="s">
        <v>234</v>
      </c>
      <c r="AF1" s="64" t="s">
        <v>228</v>
      </c>
      <c r="AG1" s="64">
        <v>1.17</v>
      </c>
      <c r="AH1" s="64" t="s">
        <v>235</v>
      </c>
      <c r="AI1" s="64" t="s">
        <v>228</v>
      </c>
      <c r="AJ1" s="64" t="s">
        <v>236</v>
      </c>
      <c r="AK1" s="68" t="s">
        <v>237</v>
      </c>
    </row>
    <row r="2" spans="1:37" s="91" customFormat="1">
      <c r="A2" s="99">
        <v>385</v>
      </c>
      <c r="B2" s="99" t="s">
        <v>40</v>
      </c>
      <c r="C2" s="99" t="s">
        <v>41</v>
      </c>
      <c r="D2" s="100">
        <v>1</v>
      </c>
      <c r="E2" s="100">
        <v>200</v>
      </c>
      <c r="F2" s="63">
        <v>600</v>
      </c>
      <c r="G2" s="91">
        <v>28000</v>
      </c>
      <c r="H2" s="101">
        <f>VLOOKUP(A:A,[4]门店PK分组!A:J,10,0)</f>
        <v>30545.4545454545</v>
      </c>
      <c r="I2" s="93">
        <v>5372.9279999999799</v>
      </c>
      <c r="J2" s="96">
        <v>0.19189028571428501</v>
      </c>
      <c r="K2" s="106">
        <f>VLOOKUP(A:A,[5]CXMDXSHZ!$B:$D,3,0)</f>
        <v>42434.5</v>
      </c>
      <c r="L2" s="107">
        <f t="shared" ref="L2:L65" si="0">K2/G2</f>
        <v>1.51551785714286</v>
      </c>
      <c r="M2" s="108">
        <f t="shared" ref="M2:M65" si="1">K2/H2</f>
        <v>1.3892247023809501</v>
      </c>
      <c r="N2" s="101">
        <f t="shared" ref="N2:N7" si="2">E2</f>
        <v>200</v>
      </c>
      <c r="O2" s="109">
        <v>200</v>
      </c>
      <c r="P2" s="108" t="s">
        <v>238</v>
      </c>
      <c r="Q2" s="69">
        <f>VLOOKUP(A:A,[6]CXMDXSHZ!$B:$D,3,0)</f>
        <v>28132.18</v>
      </c>
      <c r="R2" s="107">
        <f t="shared" ref="R2:R65" si="3">Q2/G2</f>
        <v>1.00472071428571</v>
      </c>
      <c r="S2" s="108">
        <f t="shared" ref="S2:S14" si="4">Q2/H2</f>
        <v>0.92099398809523902</v>
      </c>
      <c r="T2" s="101">
        <f t="shared" ref="T2:T8" si="5">E2</f>
        <v>200</v>
      </c>
      <c r="U2" s="101"/>
      <c r="V2" s="108"/>
      <c r="W2" s="69">
        <f>VLOOKUP(A:A,[7]CXMDXSHZ!$B:$D,3,0)</f>
        <v>38094.9</v>
      </c>
      <c r="X2" s="107">
        <f t="shared" ref="X2:X65" si="6">W2/G2</f>
        <v>1.36053214285714</v>
      </c>
      <c r="Y2" s="108">
        <f t="shared" ref="Y2:Y65" si="7">W2/H2</f>
        <v>1.24715446428572</v>
      </c>
      <c r="Z2" s="101">
        <f t="shared" ref="Z2:Z7" si="8">E2</f>
        <v>200</v>
      </c>
      <c r="AA2" s="101"/>
      <c r="AB2" s="108"/>
      <c r="AC2" s="91" t="str">
        <f>VLOOKUP(A:A,[8]门店PK分组!$A:$N,14,0)</f>
        <v>王燕丽</v>
      </c>
    </row>
    <row r="3" spans="1:37" s="91" customFormat="1">
      <c r="A3" s="99">
        <v>108656</v>
      </c>
      <c r="B3" s="99" t="s">
        <v>42</v>
      </c>
      <c r="C3" s="99" t="s">
        <v>41</v>
      </c>
      <c r="D3" s="100">
        <v>1</v>
      </c>
      <c r="E3" s="100">
        <v>200</v>
      </c>
      <c r="F3" s="63">
        <v>600</v>
      </c>
      <c r="G3" s="91">
        <v>20631</v>
      </c>
      <c r="H3" s="101">
        <f>VLOOKUP(A:A,[4]门店PK分组!A:J,10,0)</f>
        <v>22506.5454545455</v>
      </c>
      <c r="I3" s="93">
        <v>4126.2</v>
      </c>
      <c r="J3" s="96">
        <v>0.2</v>
      </c>
      <c r="K3" s="106">
        <f>VLOOKUP(A:A,[5]CXMDXSHZ!$B:$D,3,0)</f>
        <v>20883.03</v>
      </c>
      <c r="L3" s="107">
        <f t="shared" si="0"/>
        <v>1.01221608259415</v>
      </c>
      <c r="M3" s="108">
        <f t="shared" si="1"/>
        <v>0.92786474237797301</v>
      </c>
      <c r="N3" s="101">
        <f t="shared" si="2"/>
        <v>200</v>
      </c>
      <c r="O3" s="109"/>
      <c r="P3" s="108"/>
      <c r="Q3" s="69">
        <f>VLOOKUP(A:A,[6]CXMDXSHZ!$B:$D,3,0)</f>
        <v>22378.27</v>
      </c>
      <c r="R3" s="107">
        <f t="shared" si="3"/>
        <v>1.08469148368959</v>
      </c>
      <c r="S3" s="108">
        <f t="shared" si="4"/>
        <v>0.99430052671545899</v>
      </c>
      <c r="T3" s="101">
        <f t="shared" si="5"/>
        <v>200</v>
      </c>
      <c r="U3" s="101"/>
      <c r="V3" s="108"/>
      <c r="W3" s="69">
        <f>VLOOKUP(A:A,[7]CXMDXSHZ!$B:$D,3,0)</f>
        <v>28948.06</v>
      </c>
      <c r="X3" s="107">
        <f t="shared" si="6"/>
        <v>1.4031341185594499</v>
      </c>
      <c r="Y3" s="108">
        <f t="shared" si="7"/>
        <v>1.2862062753461601</v>
      </c>
      <c r="Z3" s="101">
        <f t="shared" si="8"/>
        <v>200</v>
      </c>
      <c r="AA3" s="101">
        <v>200</v>
      </c>
      <c r="AB3" s="108" t="s">
        <v>238</v>
      </c>
      <c r="AC3" s="91" t="str">
        <f>VLOOKUP(A:A,[8]门店PK分组!$A:$N,14,0)</f>
        <v>朱春梅</v>
      </c>
    </row>
    <row r="4" spans="1:37" s="91" customFormat="1">
      <c r="A4" s="99">
        <v>514</v>
      </c>
      <c r="B4" s="99" t="s">
        <v>44</v>
      </c>
      <c r="C4" s="99" t="s">
        <v>41</v>
      </c>
      <c r="D4" s="100">
        <v>1</v>
      </c>
      <c r="E4" s="100">
        <v>200</v>
      </c>
      <c r="F4" s="63">
        <v>600</v>
      </c>
      <c r="G4" s="91">
        <v>20500</v>
      </c>
      <c r="H4" s="101">
        <f>VLOOKUP(A:A,[4]门店PK分组!A:J,10,0)</f>
        <v>22363.6363636364</v>
      </c>
      <c r="I4" s="93">
        <v>5195.4877857142701</v>
      </c>
      <c r="J4" s="96">
        <v>0.25343842857142801</v>
      </c>
      <c r="K4" s="106">
        <f>VLOOKUP(A:A,[5]CXMDXSHZ!$B:$D,3,0)</f>
        <v>11002.79</v>
      </c>
      <c r="L4" s="108">
        <f t="shared" si="0"/>
        <v>0.536721463414634</v>
      </c>
      <c r="M4" s="108">
        <f t="shared" si="1"/>
        <v>0.49199467479674702</v>
      </c>
      <c r="N4" s="108"/>
      <c r="O4" s="109"/>
      <c r="P4" s="108"/>
      <c r="Q4" s="69">
        <f>VLOOKUP(A:A,[6]CXMDXSHZ!$B:$D,3,0)</f>
        <v>22552.51</v>
      </c>
      <c r="R4" s="107">
        <f t="shared" si="3"/>
        <v>1.10012243902439</v>
      </c>
      <c r="S4" s="108">
        <f t="shared" si="4"/>
        <v>1.0084455691056899</v>
      </c>
      <c r="T4" s="101">
        <f t="shared" si="5"/>
        <v>200</v>
      </c>
      <c r="U4" s="101">
        <v>200</v>
      </c>
      <c r="V4" s="108" t="s">
        <v>239</v>
      </c>
      <c r="W4" s="69">
        <f>VLOOKUP(A:A,[7]CXMDXSHZ!$B:$D,3,0)</f>
        <v>10256.15</v>
      </c>
      <c r="X4" s="108">
        <f t="shared" si="6"/>
        <v>0.50029999999999997</v>
      </c>
      <c r="Y4" s="108">
        <f t="shared" si="7"/>
        <v>0.45860833333333301</v>
      </c>
      <c r="Z4" s="108"/>
      <c r="AA4" s="101"/>
      <c r="AB4" s="108"/>
      <c r="AC4" s="91" t="str">
        <f>VLOOKUP(A:A,[8]门店PK分组!$A:$N,14,0)</f>
        <v>张琴1</v>
      </c>
    </row>
    <row r="5" spans="1:37" s="68" customFormat="1">
      <c r="A5" s="24">
        <v>102567</v>
      </c>
      <c r="B5" s="24" t="s">
        <v>45</v>
      </c>
      <c r="C5" s="24" t="s">
        <v>41</v>
      </c>
      <c r="D5" s="63">
        <v>2</v>
      </c>
      <c r="E5" s="63">
        <v>100</v>
      </c>
      <c r="F5" s="63">
        <v>300</v>
      </c>
      <c r="G5" s="68">
        <v>9000</v>
      </c>
      <c r="H5" s="69">
        <f>VLOOKUP(A:A,[4]门店PK分组!A:J,10,0)</f>
        <v>9818.1818181818198</v>
      </c>
      <c r="I5" s="69">
        <v>2128.7828571428599</v>
      </c>
      <c r="J5" s="110">
        <v>0.236531428571428</v>
      </c>
      <c r="K5" s="106">
        <f>VLOOKUP(A:A,[5]CXMDXSHZ!$B:$D,3,0)</f>
        <v>3884.72</v>
      </c>
      <c r="L5" s="110">
        <f t="shared" si="0"/>
        <v>0.43163555555555599</v>
      </c>
      <c r="M5" s="110">
        <f t="shared" si="1"/>
        <v>0.39566592592592598</v>
      </c>
      <c r="N5" s="110"/>
      <c r="O5" s="111"/>
      <c r="P5" s="110"/>
      <c r="Q5" s="69">
        <f>VLOOKUP(A:A,[6]CXMDXSHZ!$B:$D,3,0)</f>
        <v>9166.19</v>
      </c>
      <c r="R5" s="107">
        <f t="shared" si="3"/>
        <v>1.01846555555556</v>
      </c>
      <c r="S5" s="110">
        <f t="shared" si="4"/>
        <v>0.93359342592592598</v>
      </c>
      <c r="T5" s="69">
        <f t="shared" si="5"/>
        <v>100</v>
      </c>
      <c r="U5" s="69">
        <v>100</v>
      </c>
      <c r="V5" s="110" t="s">
        <v>240</v>
      </c>
      <c r="W5" s="69">
        <f>VLOOKUP(A:A,[7]CXMDXSHZ!$B:$D,3,0)</f>
        <v>4210.32</v>
      </c>
      <c r="X5" s="110">
        <f t="shared" si="6"/>
        <v>0.46781333333333303</v>
      </c>
      <c r="Y5" s="110">
        <f t="shared" si="7"/>
        <v>0.42882888888888898</v>
      </c>
      <c r="Z5" s="110"/>
      <c r="AA5" s="69"/>
      <c r="AB5" s="110"/>
      <c r="AC5" s="68" t="str">
        <f>VLOOKUP(A:A,[8]门店PK分组!$A:$N,14,0)</f>
        <v>祁荣</v>
      </c>
    </row>
    <row r="6" spans="1:37" s="68" customFormat="1">
      <c r="A6" s="24">
        <v>371</v>
      </c>
      <c r="B6" s="24" t="s">
        <v>46</v>
      </c>
      <c r="C6" s="24" t="s">
        <v>41</v>
      </c>
      <c r="D6" s="63">
        <v>2</v>
      </c>
      <c r="E6" s="63">
        <v>100</v>
      </c>
      <c r="F6" s="63">
        <v>300</v>
      </c>
      <c r="G6" s="68">
        <v>7000</v>
      </c>
      <c r="H6" s="69">
        <f>VLOOKUP(A:A,[4]门店PK分组!A:J,10,0)</f>
        <v>7636.3636363636397</v>
      </c>
      <c r="I6" s="69">
        <v>1746.6679999999999</v>
      </c>
      <c r="J6" s="110">
        <v>0.249524</v>
      </c>
      <c r="K6" s="106">
        <f>VLOOKUP(A:A,[5]CXMDXSHZ!$B:$D,3,0)</f>
        <v>7163.09</v>
      </c>
      <c r="L6" s="110">
        <f t="shared" si="0"/>
        <v>1.0232985714285701</v>
      </c>
      <c r="M6" s="110">
        <f t="shared" si="1"/>
        <v>0.93802369047619005</v>
      </c>
      <c r="N6" s="69">
        <f t="shared" si="2"/>
        <v>100</v>
      </c>
      <c r="O6" s="111">
        <v>100</v>
      </c>
      <c r="P6" s="110" t="s">
        <v>241</v>
      </c>
      <c r="Q6" s="69">
        <f>VLOOKUP(A:A,[6]CXMDXSHZ!$B:$D,3,0)</f>
        <v>3320.99</v>
      </c>
      <c r="R6" s="110">
        <f t="shared" si="3"/>
        <v>0.47442714285714299</v>
      </c>
      <c r="S6" s="110">
        <f t="shared" si="4"/>
        <v>0.43489154761904703</v>
      </c>
      <c r="T6" s="110"/>
      <c r="U6" s="69"/>
      <c r="V6" s="110"/>
      <c r="W6" s="69">
        <f>VLOOKUP(A:A,[7]CXMDXSHZ!$B:$D,3,0)</f>
        <v>3093.15</v>
      </c>
      <c r="X6" s="110">
        <f t="shared" si="6"/>
        <v>0.44187857142857101</v>
      </c>
      <c r="Y6" s="110">
        <f t="shared" si="7"/>
        <v>0.40505535714285701</v>
      </c>
      <c r="Z6" s="110"/>
      <c r="AA6" s="69"/>
      <c r="AB6" s="110"/>
      <c r="AC6" s="68" t="str">
        <f>VLOOKUP(A:A,[8]门店PK分组!$A:$N,14,0)</f>
        <v>张丹</v>
      </c>
    </row>
    <row r="7" spans="1:37" s="91" customFormat="1">
      <c r="A7" s="99">
        <v>343</v>
      </c>
      <c r="B7" s="99" t="s">
        <v>47</v>
      </c>
      <c r="C7" s="99" t="s">
        <v>48</v>
      </c>
      <c r="D7" s="100">
        <v>1</v>
      </c>
      <c r="E7" s="100">
        <v>200</v>
      </c>
      <c r="F7" s="63">
        <v>600</v>
      </c>
      <c r="G7" s="91">
        <v>40000</v>
      </c>
      <c r="H7" s="101">
        <f>VLOOKUP(A:A,[4]门店PK分组!A:J,10,0)</f>
        <v>43636.363636363603</v>
      </c>
      <c r="I7" s="93">
        <v>10257.468571428601</v>
      </c>
      <c r="J7" s="96">
        <v>0.25643671428571502</v>
      </c>
      <c r="K7" s="106">
        <f>VLOOKUP(A:A,[5]CXMDXSHZ!$B:$D,3,0)</f>
        <v>41618.230000000003</v>
      </c>
      <c r="L7" s="107">
        <f t="shared" si="0"/>
        <v>1.04045575</v>
      </c>
      <c r="M7" s="108">
        <f t="shared" si="1"/>
        <v>0.95375110416666697</v>
      </c>
      <c r="N7" s="101">
        <f t="shared" si="2"/>
        <v>200</v>
      </c>
      <c r="O7" s="109">
        <v>200</v>
      </c>
      <c r="P7" s="108" t="s">
        <v>242</v>
      </c>
      <c r="Q7" s="69">
        <f>VLOOKUP(A:A,[6]CXMDXSHZ!$B:$D,3,0)</f>
        <v>43783.87</v>
      </c>
      <c r="R7" s="107">
        <f t="shared" si="3"/>
        <v>1.09459675</v>
      </c>
      <c r="S7" s="108">
        <f t="shared" si="4"/>
        <v>1.0033803541666699</v>
      </c>
      <c r="T7" s="101">
        <f t="shared" si="5"/>
        <v>200</v>
      </c>
      <c r="U7" s="101">
        <v>200</v>
      </c>
      <c r="V7" s="108" t="s">
        <v>239</v>
      </c>
      <c r="W7" s="69">
        <f>VLOOKUP(A:A,[7]CXMDXSHZ!$B:$D,3,0)</f>
        <v>42092.71</v>
      </c>
      <c r="X7" s="107">
        <f t="shared" si="6"/>
        <v>1.0523177500000001</v>
      </c>
      <c r="Y7" s="108">
        <f t="shared" si="7"/>
        <v>0.96462460416666695</v>
      </c>
      <c r="Z7" s="101">
        <f t="shared" si="8"/>
        <v>200</v>
      </c>
      <c r="AA7" s="101">
        <v>200</v>
      </c>
      <c r="AB7" s="108" t="s">
        <v>242</v>
      </c>
      <c r="AC7" s="91" t="str">
        <f>VLOOKUP(A:A,[8]门店PK分组!$A:$N,14,0)</f>
        <v>魏津</v>
      </c>
    </row>
    <row r="8" spans="1:37" s="91" customFormat="1">
      <c r="A8" s="99">
        <v>365</v>
      </c>
      <c r="B8" s="99" t="s">
        <v>50</v>
      </c>
      <c r="C8" s="99" t="s">
        <v>48</v>
      </c>
      <c r="D8" s="100">
        <v>1</v>
      </c>
      <c r="E8" s="100">
        <v>200</v>
      </c>
      <c r="F8" s="63">
        <v>600</v>
      </c>
      <c r="G8" s="91">
        <v>27000</v>
      </c>
      <c r="H8" s="101">
        <f>VLOOKUP(A:A,[4]门店PK分组!A:J,10,0)</f>
        <v>29454.5454545455</v>
      </c>
      <c r="I8" s="93">
        <v>6474.0484285714401</v>
      </c>
      <c r="J8" s="96">
        <v>0.23977957142857201</v>
      </c>
      <c r="K8" s="106">
        <f>VLOOKUP(A:A,[5]CXMDXSHZ!$B:$D,3,0)</f>
        <v>9936.26</v>
      </c>
      <c r="L8" s="108">
        <f t="shared" si="0"/>
        <v>0.36800962962963002</v>
      </c>
      <c r="M8" s="108">
        <f t="shared" si="1"/>
        <v>0.33734216049382698</v>
      </c>
      <c r="N8" s="108"/>
      <c r="O8" s="109"/>
      <c r="P8" s="108"/>
      <c r="Q8" s="69">
        <f>VLOOKUP(A:A,[6]CXMDXSHZ!$B:$D,3,0)</f>
        <v>27025.91</v>
      </c>
      <c r="R8" s="107">
        <f t="shared" si="3"/>
        <v>1.0009596296296299</v>
      </c>
      <c r="S8" s="108">
        <f t="shared" si="4"/>
        <v>0.917546327160492</v>
      </c>
      <c r="T8" s="101">
        <f t="shared" si="5"/>
        <v>200</v>
      </c>
      <c r="U8" s="101"/>
      <c r="V8" s="108"/>
      <c r="W8" s="69">
        <f>VLOOKUP(A:A,[7]CXMDXSHZ!$B:$D,3,0)</f>
        <v>7386.98</v>
      </c>
      <c r="X8" s="108">
        <f t="shared" si="6"/>
        <v>0.27359185185185197</v>
      </c>
      <c r="Y8" s="108">
        <f t="shared" si="7"/>
        <v>0.25079253086419701</v>
      </c>
      <c r="Z8" s="108"/>
      <c r="AA8" s="101"/>
      <c r="AB8" s="108"/>
      <c r="AC8" s="91" t="str">
        <f>VLOOKUP(A:A,[8]门店PK分组!$A:$N,14,0)</f>
        <v>朱晓桃</v>
      </c>
    </row>
    <row r="9" spans="1:37" s="68" customFormat="1">
      <c r="A9" s="24">
        <v>582</v>
      </c>
      <c r="B9" s="24" t="s">
        <v>51</v>
      </c>
      <c r="C9" s="24" t="s">
        <v>48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VLOOKUP(A:A,[4]门店PK分组!A:J,10,0)</f>
        <v>53454.545454545398</v>
      </c>
      <c r="I9" s="69">
        <v>8829.7999999999993</v>
      </c>
      <c r="J9" s="110">
        <v>0.1802</v>
      </c>
      <c r="K9" s="106">
        <f>VLOOKUP(A:A,[5]CXMDXSHZ!$B:$D,3,0)</f>
        <v>55203.47</v>
      </c>
      <c r="L9" s="110">
        <f t="shared" si="0"/>
        <v>1.1266014285714301</v>
      </c>
      <c r="M9" s="110">
        <f t="shared" si="1"/>
        <v>1.0327179761904799</v>
      </c>
      <c r="N9" s="69">
        <f t="shared" ref="N9:N13" si="9">E9</f>
        <v>200</v>
      </c>
      <c r="O9" s="111"/>
      <c r="P9" s="110"/>
      <c r="Q9" s="69">
        <f>VLOOKUP(A:A,[6]CXMDXSHZ!$B:$D,3,0)</f>
        <v>35174.22</v>
      </c>
      <c r="R9" s="110">
        <f t="shared" si="3"/>
        <v>0.71784122448979604</v>
      </c>
      <c r="S9" s="110">
        <f t="shared" si="4"/>
        <v>0.65802112244898003</v>
      </c>
      <c r="T9" s="110"/>
      <c r="U9" s="69"/>
      <c r="V9" s="110"/>
      <c r="W9" s="69">
        <f>VLOOKUP(A:A,[7]CXMDXSHZ!$B:$D,3,0)</f>
        <v>31396.58</v>
      </c>
      <c r="X9" s="110">
        <f t="shared" si="6"/>
        <v>0.64074653061224496</v>
      </c>
      <c r="Y9" s="110">
        <f t="shared" si="7"/>
        <v>0.58735098639455896</v>
      </c>
      <c r="Z9" s="110"/>
      <c r="AA9" s="69"/>
      <c r="AB9" s="110"/>
      <c r="AC9" s="68" t="str">
        <f>VLOOKUP(A:A,[8]门店PK分组!$A:$N,14,0)</f>
        <v>辜瑞琪</v>
      </c>
    </row>
    <row r="10" spans="1:37" s="68" customFormat="1">
      <c r="A10" s="24">
        <v>117491</v>
      </c>
      <c r="B10" s="24" t="s">
        <v>52</v>
      </c>
      <c r="C10" s="24" t="s">
        <v>48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VLOOKUP(A:A,[4]门店PK分组!A:J,10,0)</f>
        <v>25909.090909090901</v>
      </c>
      <c r="I10" s="69">
        <v>5142.8928571428496</v>
      </c>
      <c r="J10" s="110">
        <v>0.21654285714285701</v>
      </c>
      <c r="K10" s="106">
        <f>VLOOKUP(A:A,[5]CXMDXSHZ!$B:$D,3,0)</f>
        <v>27640.77</v>
      </c>
      <c r="L10" s="110">
        <f t="shared" si="0"/>
        <v>1.1638218947368399</v>
      </c>
      <c r="M10" s="110">
        <f t="shared" si="1"/>
        <v>1.0668367368421099</v>
      </c>
      <c r="N10" s="69">
        <f t="shared" si="9"/>
        <v>200</v>
      </c>
      <c r="O10" s="111">
        <v>200</v>
      </c>
      <c r="P10" s="110" t="s">
        <v>239</v>
      </c>
      <c r="Q10" s="69">
        <f>VLOOKUP(A:A,[6]CXMDXSHZ!$B:$D,3,0)</f>
        <v>29441.21</v>
      </c>
      <c r="R10" s="107">
        <f t="shared" si="3"/>
        <v>1.23962989473684</v>
      </c>
      <c r="S10" s="110">
        <f t="shared" si="4"/>
        <v>1.13632740350877</v>
      </c>
      <c r="T10" s="69">
        <f>E10</f>
        <v>200</v>
      </c>
      <c r="U10" s="69">
        <v>200</v>
      </c>
      <c r="V10" s="110" t="s">
        <v>243</v>
      </c>
      <c r="W10" s="69">
        <f>VLOOKUP(A:A,[7]CXMDXSHZ!$B:$D,3,0)</f>
        <v>23912.25</v>
      </c>
      <c r="X10" s="107">
        <f t="shared" si="6"/>
        <v>1.0068315789473701</v>
      </c>
      <c r="Y10" s="110">
        <f t="shared" si="7"/>
        <v>0.92292894736842102</v>
      </c>
      <c r="Z10" s="101">
        <f>E10</f>
        <v>200</v>
      </c>
      <c r="AA10" s="69">
        <v>200</v>
      </c>
      <c r="AB10" s="110" t="s">
        <v>243</v>
      </c>
      <c r="AC10" s="68" t="str">
        <f>VLOOKUP(A:A,[8]门店PK分组!$A:$N,14,0)</f>
        <v>廖艳萍</v>
      </c>
    </row>
    <row r="11" spans="1:37" s="91" customFormat="1">
      <c r="A11" s="99">
        <v>359</v>
      </c>
      <c r="B11" s="99" t="s">
        <v>53</v>
      </c>
      <c r="C11" s="99" t="s">
        <v>48</v>
      </c>
      <c r="D11" s="100">
        <v>3</v>
      </c>
      <c r="E11" s="100">
        <v>150</v>
      </c>
      <c r="F11" s="63">
        <v>450</v>
      </c>
      <c r="G11" s="91">
        <v>16720</v>
      </c>
      <c r="H11" s="101">
        <f>VLOOKUP(A:A,[4]门店PK分组!A:J,10,0)</f>
        <v>18240</v>
      </c>
      <c r="I11" s="93">
        <v>3300.3130285714301</v>
      </c>
      <c r="J11" s="96">
        <v>0.19738714285714301</v>
      </c>
      <c r="K11" s="106">
        <f>VLOOKUP(A:A,[5]CXMDXSHZ!$B:$D,3,0)</f>
        <v>18198.28</v>
      </c>
      <c r="L11" s="107">
        <f t="shared" si="0"/>
        <v>1.0884138755980901</v>
      </c>
      <c r="M11" s="108">
        <f t="shared" si="1"/>
        <v>0.99771271929824601</v>
      </c>
      <c r="N11" s="101">
        <f t="shared" si="9"/>
        <v>150</v>
      </c>
      <c r="O11" s="109"/>
      <c r="P11" s="108"/>
      <c r="Q11" s="69">
        <f>VLOOKUP(A:A,[6]CXMDXSHZ!$B:$D,3,0)</f>
        <v>11918.55</v>
      </c>
      <c r="R11" s="108">
        <f t="shared" si="3"/>
        <v>0.71283193779904297</v>
      </c>
      <c r="S11" s="108">
        <f t="shared" si="4"/>
        <v>0.65342927631578895</v>
      </c>
      <c r="T11" s="108"/>
      <c r="U11" s="101"/>
      <c r="V11" s="108"/>
      <c r="W11" s="69">
        <f>VLOOKUP(A:A,[7]CXMDXSHZ!$B:$D,3,0)</f>
        <v>6751.49</v>
      </c>
      <c r="X11" s="108">
        <f t="shared" si="6"/>
        <v>0.403797248803828</v>
      </c>
      <c r="Y11" s="108">
        <f t="shared" si="7"/>
        <v>0.37014747807017501</v>
      </c>
      <c r="Z11" s="108"/>
      <c r="AA11" s="101"/>
      <c r="AB11" s="108"/>
      <c r="AC11" s="91" t="str">
        <f>VLOOKUP(A:A,[8]门店PK分组!$A:$N,14,0)</f>
        <v>刘秀琼</v>
      </c>
    </row>
    <row r="12" spans="1:37" s="91" customFormat="1">
      <c r="A12" s="99">
        <v>357</v>
      </c>
      <c r="B12" s="99" t="s">
        <v>54</v>
      </c>
      <c r="C12" s="99" t="s">
        <v>48</v>
      </c>
      <c r="D12" s="100">
        <v>3</v>
      </c>
      <c r="E12" s="100">
        <v>150</v>
      </c>
      <c r="F12" s="63">
        <v>450</v>
      </c>
      <c r="G12" s="91">
        <v>18000</v>
      </c>
      <c r="H12" s="101">
        <f>VLOOKUP(A:A,[4]门店PK分组!A:J,10,0)</f>
        <v>19636.3636363636</v>
      </c>
      <c r="I12" s="93">
        <v>4370.0014285714296</v>
      </c>
      <c r="J12" s="96">
        <v>0.24277785714285699</v>
      </c>
      <c r="K12" s="106">
        <f>VLOOKUP(A:A,[5]CXMDXSHZ!$B:$D,3,0)</f>
        <v>20157.07</v>
      </c>
      <c r="L12" s="107">
        <f t="shared" si="0"/>
        <v>1.1198372222222199</v>
      </c>
      <c r="M12" s="108">
        <f t="shared" si="1"/>
        <v>1.0265174537037101</v>
      </c>
      <c r="N12" s="101">
        <f t="shared" si="9"/>
        <v>150</v>
      </c>
      <c r="O12" s="109">
        <v>150</v>
      </c>
      <c r="P12" s="108" t="s">
        <v>239</v>
      </c>
      <c r="Q12" s="69">
        <f>VLOOKUP(A:A,[6]CXMDXSHZ!$B:$D,3,0)</f>
        <v>5081.8100000000004</v>
      </c>
      <c r="R12" s="108">
        <f t="shared" si="3"/>
        <v>0.28232277777777798</v>
      </c>
      <c r="S12" s="108">
        <f t="shared" si="4"/>
        <v>0.25879587962963002</v>
      </c>
      <c r="T12" s="108"/>
      <c r="U12" s="101"/>
      <c r="V12" s="108"/>
      <c r="W12" s="69">
        <f>VLOOKUP(A:A,[7]CXMDXSHZ!$B:$D,3,0)</f>
        <v>19030.89</v>
      </c>
      <c r="X12" s="107">
        <f t="shared" si="6"/>
        <v>1.0572716666666699</v>
      </c>
      <c r="Y12" s="108">
        <f t="shared" si="7"/>
        <v>0.969165694444446</v>
      </c>
      <c r="Z12" s="101">
        <f t="shared" ref="Z12:Z17" si="10">E12</f>
        <v>150</v>
      </c>
      <c r="AA12" s="101">
        <v>300</v>
      </c>
      <c r="AB12" s="108" t="s">
        <v>244</v>
      </c>
      <c r="AC12" s="91" t="str">
        <f>VLOOKUP(A:A,[8]门店PK分组!$A:$N,14,0)</f>
        <v>胡艳弘</v>
      </c>
    </row>
    <row r="13" spans="1:37" s="91" customFormat="1">
      <c r="A13" s="99">
        <v>102934</v>
      </c>
      <c r="B13" s="99" t="s">
        <v>55</v>
      </c>
      <c r="C13" s="99" t="s">
        <v>48</v>
      </c>
      <c r="D13" s="100">
        <v>3</v>
      </c>
      <c r="E13" s="100">
        <v>150</v>
      </c>
      <c r="F13" s="63">
        <v>450</v>
      </c>
      <c r="G13" s="91">
        <v>17280</v>
      </c>
      <c r="H13" s="101">
        <f>VLOOKUP(A:A,[4]门店PK分组!A:J,10,0)</f>
        <v>18850.909090909099</v>
      </c>
      <c r="I13" s="93">
        <v>3957.73714285715</v>
      </c>
      <c r="J13" s="96">
        <v>0.22903571428571501</v>
      </c>
      <c r="K13" s="106">
        <f>VLOOKUP(A:A,[5]CXMDXSHZ!$B:$D,3,0)</f>
        <v>17765.669999999998</v>
      </c>
      <c r="L13" s="107">
        <f t="shared" si="0"/>
        <v>1.0281059027777799</v>
      </c>
      <c r="M13" s="108">
        <f t="shared" si="1"/>
        <v>0.94243041087962898</v>
      </c>
      <c r="N13" s="101">
        <f t="shared" si="9"/>
        <v>150</v>
      </c>
      <c r="O13" s="109"/>
      <c r="P13" s="108"/>
      <c r="Q13" s="69">
        <f>VLOOKUP(A:A,[6]CXMDXSHZ!$B:$D,3,0)</f>
        <v>14322.54</v>
      </c>
      <c r="R13" s="108">
        <f t="shared" si="3"/>
        <v>0.82885069444444404</v>
      </c>
      <c r="S13" s="108">
        <f t="shared" si="4"/>
        <v>0.75977980324074001</v>
      </c>
      <c r="T13" s="108"/>
      <c r="U13" s="101"/>
      <c r="V13" s="108"/>
      <c r="W13" s="69">
        <f>VLOOKUP(A:A,[7]CXMDXSHZ!$B:$D,3,0)</f>
        <v>4853.08</v>
      </c>
      <c r="X13" s="108">
        <f t="shared" si="6"/>
        <v>0.28084953703703702</v>
      </c>
      <c r="Y13" s="108">
        <f t="shared" si="7"/>
        <v>0.25744540895061702</v>
      </c>
      <c r="Z13" s="108"/>
      <c r="AA13" s="101"/>
      <c r="AB13" s="108"/>
      <c r="AC13" s="91" t="str">
        <f>VLOOKUP(A:A,[8]门店PK分组!$A:$N,14,0)</f>
        <v>代志斌</v>
      </c>
    </row>
    <row r="14" spans="1:37">
      <c r="A14" s="61">
        <v>379</v>
      </c>
      <c r="B14" s="61" t="s">
        <v>56</v>
      </c>
      <c r="C14" s="61" t="s">
        <v>48</v>
      </c>
      <c r="D14" s="62">
        <v>4</v>
      </c>
      <c r="E14" s="62">
        <v>150</v>
      </c>
      <c r="F14" s="63">
        <v>450</v>
      </c>
      <c r="G14" s="64">
        <v>18144</v>
      </c>
      <c r="H14" s="93">
        <f>VLOOKUP(A:A,[4]门店PK分组!A:J,10,0)</f>
        <v>19793.4545454545</v>
      </c>
      <c r="I14" s="93">
        <v>4184.3355840000004</v>
      </c>
      <c r="J14" s="96">
        <v>0.23061814285714299</v>
      </c>
      <c r="K14" s="106">
        <f>VLOOKUP(A:A,[5]CXMDXSHZ!$B:$D,3,0)</f>
        <v>11971.38</v>
      </c>
      <c r="L14" s="96">
        <f t="shared" si="0"/>
        <v>0.65979828042328004</v>
      </c>
      <c r="M14" s="96">
        <f t="shared" si="1"/>
        <v>0.60481509038800796</v>
      </c>
      <c r="N14" s="96"/>
      <c r="P14" s="96"/>
      <c r="Q14" s="69">
        <f>VLOOKUP(A:A,[6]CXMDXSHZ!$B:$D,3,0)</f>
        <v>7272.99</v>
      </c>
      <c r="R14" s="96">
        <f t="shared" si="3"/>
        <v>0.40084821428571399</v>
      </c>
      <c r="S14" s="96">
        <f t="shared" si="4"/>
        <v>0.36744419642857201</v>
      </c>
      <c r="T14" s="96"/>
      <c r="V14" s="96"/>
      <c r="W14" s="69">
        <f>VLOOKUP(A:A,[7]CXMDXSHZ!$B:$D,3,0)</f>
        <v>8897.0499999999993</v>
      </c>
      <c r="X14" s="96">
        <f t="shared" si="6"/>
        <v>0.49035769400352702</v>
      </c>
      <c r="Y14" s="96">
        <f t="shared" si="7"/>
        <v>0.44949455283656797</v>
      </c>
      <c r="Z14" s="96"/>
      <c r="AB14" s="96"/>
      <c r="AC14" s="64" t="str">
        <f>VLOOKUP(A:A,[8]门店PK分组!$A:$N,14,0)</f>
        <v>刘新</v>
      </c>
    </row>
    <row r="15" spans="1:37">
      <c r="A15" s="61">
        <v>513</v>
      </c>
      <c r="B15" s="61" t="s">
        <v>57</v>
      </c>
      <c r="C15" s="61" t="s">
        <v>48</v>
      </c>
      <c r="D15" s="62">
        <v>4</v>
      </c>
      <c r="E15" s="62">
        <v>150</v>
      </c>
      <c r="F15" s="63">
        <v>450</v>
      </c>
      <c r="G15" s="64">
        <v>17280</v>
      </c>
      <c r="H15" s="93">
        <f>VLOOKUP(A:A,[4]门店PK分组!A:J,10,0)</f>
        <v>18850.909090909099</v>
      </c>
      <c r="I15" s="93">
        <v>4779.5072914285702</v>
      </c>
      <c r="J15" s="96">
        <v>0.276591857142857</v>
      </c>
      <c r="K15" s="106">
        <f>VLOOKUP(A:A,[5]CXMDXSHZ!$B:$D,3,0)</f>
        <v>5068.99</v>
      </c>
      <c r="L15" s="96">
        <f t="shared" si="0"/>
        <v>0.29334432870370403</v>
      </c>
      <c r="M15" s="96">
        <f t="shared" si="1"/>
        <v>0.26889896797839502</v>
      </c>
      <c r="N15" s="96"/>
      <c r="P15" s="96"/>
      <c r="Q15" s="69">
        <f>VLOOKUP(A:A,[6]CXMDXSHZ!$B:$D,3,0)</f>
        <v>5238.43</v>
      </c>
      <c r="R15" s="96">
        <f t="shared" si="3"/>
        <v>0.30314988425925898</v>
      </c>
      <c r="S15" s="96" t="s">
        <v>224</v>
      </c>
      <c r="T15" s="96"/>
      <c r="V15" s="96"/>
      <c r="W15" s="69">
        <f>VLOOKUP(A:A,[7]CXMDXSHZ!$B:$D,3,0)</f>
        <v>7233.55</v>
      </c>
      <c r="X15" s="96">
        <f t="shared" si="6"/>
        <v>0.41860821759259298</v>
      </c>
      <c r="Y15" s="96">
        <f t="shared" si="7"/>
        <v>0.38372419945987601</v>
      </c>
      <c r="Z15" s="96"/>
      <c r="AB15" s="96"/>
      <c r="AC15" s="64" t="str">
        <f>VLOOKUP(A:A,[8]门店PK分组!$A:$N,14,0)</f>
        <v>黄焰</v>
      </c>
    </row>
    <row r="16" spans="1:37" s="91" customFormat="1">
      <c r="A16" s="99">
        <v>111219</v>
      </c>
      <c r="B16" s="99" t="s">
        <v>58</v>
      </c>
      <c r="C16" s="99" t="s">
        <v>48</v>
      </c>
      <c r="D16" s="100">
        <v>5</v>
      </c>
      <c r="E16" s="100">
        <v>150</v>
      </c>
      <c r="F16" s="63">
        <v>450</v>
      </c>
      <c r="G16" s="91">
        <v>16200</v>
      </c>
      <c r="H16" s="101">
        <f>VLOOKUP(A:A,[4]门店PK分组!A:J,10,0)</f>
        <v>17672.727272727301</v>
      </c>
      <c r="I16" s="93">
        <v>4398.4851428571401</v>
      </c>
      <c r="J16" s="96">
        <v>0.27151142857142802</v>
      </c>
      <c r="K16" s="106">
        <f>VLOOKUP(A:A,[5]CXMDXSHZ!$B:$D,3,0)</f>
        <v>16403.04</v>
      </c>
      <c r="L16" s="107">
        <f t="shared" si="0"/>
        <v>1.01253333333333</v>
      </c>
      <c r="M16" s="108">
        <f t="shared" si="1"/>
        <v>0.92815555555555396</v>
      </c>
      <c r="N16" s="101">
        <f t="shared" ref="N16:N22" si="11">E16</f>
        <v>150</v>
      </c>
      <c r="O16" s="109"/>
      <c r="P16" s="108"/>
      <c r="Q16" s="69">
        <f>VLOOKUP(A:A,[6]CXMDXSHZ!$B:$D,3,0)</f>
        <v>17877.71</v>
      </c>
      <c r="R16" s="107">
        <f t="shared" si="3"/>
        <v>1.10356234567901</v>
      </c>
      <c r="S16" s="108">
        <f t="shared" ref="S16:S79" si="12">Q16/H16</f>
        <v>1.0115988168724299</v>
      </c>
      <c r="T16" s="101">
        <f t="shared" ref="T16:T22" si="13">E16</f>
        <v>150</v>
      </c>
      <c r="U16" s="101">
        <v>150</v>
      </c>
      <c r="V16" s="108" t="s">
        <v>239</v>
      </c>
      <c r="W16" s="69">
        <f>VLOOKUP(A:A,[7]CXMDXSHZ!$B:$D,3,0)</f>
        <v>16389.830000000002</v>
      </c>
      <c r="X16" s="107">
        <f t="shared" si="6"/>
        <v>1.0117179012345701</v>
      </c>
      <c r="Y16" s="108">
        <f t="shared" si="7"/>
        <v>0.92740807613168597</v>
      </c>
      <c r="Z16" s="101">
        <f t="shared" si="10"/>
        <v>150</v>
      </c>
      <c r="AA16" s="101"/>
      <c r="AB16" s="108"/>
      <c r="AC16" s="91" t="str">
        <f>VLOOKUP(A:A,[8]门店PK分组!$A:$N,14,0)</f>
        <v>李梦菊</v>
      </c>
    </row>
    <row r="17" spans="1:29" s="91" customFormat="1">
      <c r="A17" s="99">
        <v>103198</v>
      </c>
      <c r="B17" s="99" t="s">
        <v>59</v>
      </c>
      <c r="C17" s="99" t="s">
        <v>48</v>
      </c>
      <c r="D17" s="100">
        <v>5</v>
      </c>
      <c r="E17" s="100">
        <v>150</v>
      </c>
      <c r="F17" s="63">
        <v>450</v>
      </c>
      <c r="G17" s="91">
        <v>16280</v>
      </c>
      <c r="H17" s="101">
        <f>VLOOKUP(A:A,[4]门店PK分组!A:J,10,0)</f>
        <v>17760</v>
      </c>
      <c r="I17" s="93">
        <v>3974.1177771428502</v>
      </c>
      <c r="J17" s="96">
        <v>0.24411042857142801</v>
      </c>
      <c r="K17" s="106">
        <f>VLOOKUP(A:A,[5]CXMDXSHZ!$B:$D,3,0)</f>
        <v>17341.29</v>
      </c>
      <c r="L17" s="107">
        <f t="shared" si="0"/>
        <v>1.0651898034398</v>
      </c>
      <c r="M17" s="108">
        <f t="shared" si="1"/>
        <v>0.97642398648648698</v>
      </c>
      <c r="N17" s="101">
        <f t="shared" si="11"/>
        <v>150</v>
      </c>
      <c r="O17" s="109">
        <v>150</v>
      </c>
      <c r="P17" s="108" t="s">
        <v>239</v>
      </c>
      <c r="Q17" s="69">
        <f>VLOOKUP(A:A,[6]CXMDXSHZ!$B:$D,3,0)</f>
        <v>17217.060000000001</v>
      </c>
      <c r="R17" s="107">
        <f t="shared" si="3"/>
        <v>1.0575589680589701</v>
      </c>
      <c r="S17" s="108">
        <f t="shared" si="12"/>
        <v>0.969429054054054</v>
      </c>
      <c r="T17" s="101">
        <f t="shared" si="13"/>
        <v>150</v>
      </c>
      <c r="U17" s="101"/>
      <c r="V17" s="108"/>
      <c r="W17" s="69">
        <f>VLOOKUP(A:A,[7]CXMDXSHZ!$B:$D,3,0)</f>
        <v>18759.66</v>
      </c>
      <c r="X17" s="107">
        <f t="shared" si="6"/>
        <v>1.1523132678132699</v>
      </c>
      <c r="Y17" s="108">
        <f t="shared" si="7"/>
        <v>1.0562871621621599</v>
      </c>
      <c r="Z17" s="101">
        <f t="shared" si="10"/>
        <v>150</v>
      </c>
      <c r="AA17" s="101">
        <v>150</v>
      </c>
      <c r="AB17" s="108" t="s">
        <v>239</v>
      </c>
      <c r="AC17" s="91" t="str">
        <f>VLOOKUP(A:A,[8]门店PK分组!$A:$N,14,0)</f>
        <v>肖瑶</v>
      </c>
    </row>
    <row r="18" spans="1:29" s="68" customFormat="1">
      <c r="A18" s="24">
        <v>105267</v>
      </c>
      <c r="B18" s="24" t="s">
        <v>60</v>
      </c>
      <c r="C18" s="24" t="s">
        <v>48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VLOOKUP(A:A,[4]门店PK分组!A:J,10,0)</f>
        <v>16800</v>
      </c>
      <c r="I18" s="69">
        <v>4389.0572000000102</v>
      </c>
      <c r="J18" s="110">
        <v>0.28500371428571503</v>
      </c>
      <c r="K18" s="106">
        <f>VLOOKUP(A:A,[5]CXMDXSHZ!$B:$D,3,0)</f>
        <v>15483.38</v>
      </c>
      <c r="L18" s="110">
        <f t="shared" si="0"/>
        <v>1.00541428571429</v>
      </c>
      <c r="M18" s="110">
        <f t="shared" si="1"/>
        <v>0.92162976190476198</v>
      </c>
      <c r="N18" s="69">
        <f t="shared" si="11"/>
        <v>150</v>
      </c>
      <c r="O18" s="111"/>
      <c r="P18" s="110"/>
      <c r="Q18" s="69">
        <f>VLOOKUP(A:A,[6]CXMDXSHZ!$B:$D,3,0)</f>
        <v>15806.33</v>
      </c>
      <c r="R18" s="107">
        <f t="shared" si="3"/>
        <v>1.0263850649350601</v>
      </c>
      <c r="S18" s="110">
        <f t="shared" si="12"/>
        <v>0.94085297619047603</v>
      </c>
      <c r="T18" s="69">
        <f t="shared" si="13"/>
        <v>150</v>
      </c>
      <c r="U18" s="69">
        <v>150</v>
      </c>
      <c r="V18" s="110" t="s">
        <v>239</v>
      </c>
      <c r="W18" s="69">
        <f>VLOOKUP(A:A,[7]CXMDXSHZ!$B:$D,3,0)</f>
        <v>8257.82</v>
      </c>
      <c r="X18" s="110">
        <f t="shared" si="6"/>
        <v>0.53622207792207799</v>
      </c>
      <c r="Y18" s="110">
        <f t="shared" si="7"/>
        <v>0.49153690476190498</v>
      </c>
      <c r="Z18" s="110"/>
      <c r="AA18" s="69"/>
      <c r="AB18" s="110"/>
      <c r="AC18" s="68" t="str">
        <f>VLOOKUP(A:A,[8]门店PK分组!$A:$N,14,0)</f>
        <v>梁娟</v>
      </c>
    </row>
    <row r="19" spans="1:29" s="68" customFormat="1">
      <c r="A19" s="24">
        <v>726</v>
      </c>
      <c r="B19" s="24" t="s">
        <v>61</v>
      </c>
      <c r="C19" s="24" t="s">
        <v>48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VLOOKUP(A:A,[4]门店PK分组!A:J,10,0)</f>
        <v>16965.818181818198</v>
      </c>
      <c r="I19" s="69">
        <v>3701.8514468571502</v>
      </c>
      <c r="J19" s="110">
        <v>0.23803057142857201</v>
      </c>
      <c r="K19" s="106">
        <f>VLOOKUP(A:A,[5]CXMDXSHZ!$B:$D,3,0)</f>
        <v>16108.1</v>
      </c>
      <c r="L19" s="110">
        <f t="shared" si="0"/>
        <v>1.0357574588477401</v>
      </c>
      <c r="M19" s="110">
        <f t="shared" si="1"/>
        <v>0.94944433727709099</v>
      </c>
      <c r="N19" s="69">
        <f t="shared" si="11"/>
        <v>150</v>
      </c>
      <c r="O19" s="111">
        <v>150</v>
      </c>
      <c r="P19" s="110" t="s">
        <v>239</v>
      </c>
      <c r="Q19" s="69">
        <f>VLOOKUP(A:A,[6]CXMDXSHZ!$B:$D,3,0)</f>
        <v>15553.14</v>
      </c>
      <c r="R19" s="107">
        <f t="shared" si="3"/>
        <v>1.0000733024691399</v>
      </c>
      <c r="S19" s="110">
        <f t="shared" si="12"/>
        <v>0.91673386059670703</v>
      </c>
      <c r="T19" s="69">
        <f t="shared" si="13"/>
        <v>150</v>
      </c>
      <c r="U19" s="69"/>
      <c r="V19" s="110"/>
      <c r="W19" s="69">
        <f>VLOOKUP(A:A,[7]CXMDXSHZ!$B:$D,3,0)</f>
        <v>15559.43</v>
      </c>
      <c r="X19" s="107">
        <f t="shared" si="6"/>
        <v>1.00047775205761</v>
      </c>
      <c r="Y19" s="110">
        <f t="shared" si="7"/>
        <v>0.91710460605281097</v>
      </c>
      <c r="Z19" s="101">
        <f>E19</f>
        <v>150</v>
      </c>
      <c r="AA19" s="69">
        <v>150</v>
      </c>
      <c r="AB19" s="110" t="s">
        <v>245</v>
      </c>
      <c r="AC19" s="68" t="str">
        <f>VLOOKUP(A:A,[8]门店PK分组!$A:$N,14,0)</f>
        <v>陈文芳</v>
      </c>
    </row>
    <row r="20" spans="1:29" s="91" customFormat="1">
      <c r="A20" s="99">
        <v>399</v>
      </c>
      <c r="B20" s="99" t="s">
        <v>62</v>
      </c>
      <c r="C20" s="99" t="s">
        <v>48</v>
      </c>
      <c r="D20" s="100">
        <v>7</v>
      </c>
      <c r="E20" s="100">
        <v>100</v>
      </c>
      <c r="F20" s="63">
        <v>300</v>
      </c>
      <c r="G20" s="91">
        <v>15120</v>
      </c>
      <c r="H20" s="101">
        <f>VLOOKUP(A:A,[4]门店PK分组!A:J,10,0)</f>
        <v>16494.5454545455</v>
      </c>
      <c r="I20" s="93">
        <v>3457.98288</v>
      </c>
      <c r="J20" s="96">
        <v>0.228702571428572</v>
      </c>
      <c r="K20" s="106">
        <f>VLOOKUP(A:A,[5]CXMDXSHZ!$B:$D,3,0)</f>
        <v>15215.33</v>
      </c>
      <c r="L20" s="107">
        <f t="shared" si="0"/>
        <v>1.00630489417989</v>
      </c>
      <c r="M20" s="108">
        <f t="shared" si="1"/>
        <v>0.92244615299823396</v>
      </c>
      <c r="N20" s="101">
        <f t="shared" si="11"/>
        <v>100</v>
      </c>
      <c r="O20" s="109"/>
      <c r="P20" s="108"/>
      <c r="Q20" s="69">
        <f>VLOOKUP(A:A,[6]CXMDXSHZ!$B:$D,3,0)</f>
        <v>16096.84</v>
      </c>
      <c r="R20" s="107">
        <f t="shared" si="3"/>
        <v>1.0646058201058199</v>
      </c>
      <c r="S20" s="108">
        <f t="shared" si="12"/>
        <v>0.97588866843033195</v>
      </c>
      <c r="T20" s="101">
        <f t="shared" si="13"/>
        <v>100</v>
      </c>
      <c r="U20" s="101">
        <v>100</v>
      </c>
      <c r="V20" s="108" t="s">
        <v>239</v>
      </c>
      <c r="W20" s="69">
        <f>VLOOKUP(A:A,[7]CXMDXSHZ!$B:$D,3,0)</f>
        <v>8253.02</v>
      </c>
      <c r="X20" s="108">
        <f t="shared" si="6"/>
        <v>0.54583465608465598</v>
      </c>
      <c r="Y20" s="108">
        <f t="shared" si="7"/>
        <v>0.50034843474426705</v>
      </c>
      <c r="Z20" s="108"/>
      <c r="AA20" s="101"/>
      <c r="AB20" s="108"/>
      <c r="AC20" s="91" t="str">
        <f>VLOOKUP(A:A,[8]门店PK分组!$A:$N,14,0)</f>
        <v>林铃</v>
      </c>
    </row>
    <row r="21" spans="1:29" s="91" customFormat="1">
      <c r="A21" s="99">
        <v>106569</v>
      </c>
      <c r="B21" s="99" t="s">
        <v>63</v>
      </c>
      <c r="C21" s="99" t="s">
        <v>48</v>
      </c>
      <c r="D21" s="100">
        <v>7</v>
      </c>
      <c r="E21" s="100">
        <v>100</v>
      </c>
      <c r="F21" s="63">
        <v>300</v>
      </c>
      <c r="G21" s="91">
        <v>14560</v>
      </c>
      <c r="H21" s="101">
        <f>VLOOKUP(A:A,[4]门店PK分组!A:J,10,0)</f>
        <v>15883.6363636364</v>
      </c>
      <c r="I21" s="93">
        <v>3944.71792</v>
      </c>
      <c r="J21" s="96">
        <v>0.27092842857142801</v>
      </c>
      <c r="K21" s="106">
        <f>VLOOKUP(A:A,[5]CXMDXSHZ!$B:$D,3,0)</f>
        <v>15115.13</v>
      </c>
      <c r="L21" s="107">
        <f t="shared" si="0"/>
        <v>1.03812706043956</v>
      </c>
      <c r="M21" s="108">
        <f t="shared" si="1"/>
        <v>0.95161647206959499</v>
      </c>
      <c r="N21" s="101">
        <f t="shared" si="11"/>
        <v>100</v>
      </c>
      <c r="O21" s="109">
        <v>100</v>
      </c>
      <c r="P21" s="108" t="s">
        <v>239</v>
      </c>
      <c r="Q21" s="69">
        <f>VLOOKUP(A:A,[6]CXMDXSHZ!$B:$D,3,0)</f>
        <v>14779.61</v>
      </c>
      <c r="R21" s="107">
        <f t="shared" si="3"/>
        <v>1.0150831043955999</v>
      </c>
      <c r="S21" s="108">
        <f t="shared" si="12"/>
        <v>0.93049284569596902</v>
      </c>
      <c r="T21" s="101">
        <f t="shared" si="13"/>
        <v>100</v>
      </c>
      <c r="U21" s="101"/>
      <c r="V21" s="108"/>
      <c r="W21" s="69">
        <f>VLOOKUP(A:A,[7]CXMDXSHZ!$B:$D,3,0)</f>
        <v>3124.62</v>
      </c>
      <c r="X21" s="108">
        <f t="shared" si="6"/>
        <v>0.214603021978022</v>
      </c>
      <c r="Y21" s="108">
        <f t="shared" si="7"/>
        <v>0.19671943681318599</v>
      </c>
      <c r="Z21" s="108"/>
      <c r="AA21" s="101"/>
      <c r="AB21" s="108"/>
      <c r="AC21" s="91" t="str">
        <f>VLOOKUP(A:A,[8]门店PK分组!$A:$N,14,0)</f>
        <v>李海燕</v>
      </c>
    </row>
    <row r="22" spans="1:29" s="68" customFormat="1">
      <c r="A22" s="24">
        <v>108277</v>
      </c>
      <c r="B22" s="24" t="s">
        <v>64</v>
      </c>
      <c r="C22" s="24" t="s">
        <v>48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VLOOKUP(A:A,[4]门店PK分组!A:J,10,0)</f>
        <v>14400</v>
      </c>
      <c r="I22" s="69">
        <v>2815.4902285714302</v>
      </c>
      <c r="J22" s="110">
        <v>0.213294714285715</v>
      </c>
      <c r="K22" s="106">
        <f>VLOOKUP(A:A,[5]CXMDXSHZ!$B:$D,3,0)</f>
        <v>13234.21</v>
      </c>
      <c r="L22" s="110">
        <f t="shared" si="0"/>
        <v>1.0025916666666701</v>
      </c>
      <c r="M22" s="110">
        <f t="shared" si="1"/>
        <v>0.91904236111111104</v>
      </c>
      <c r="N22" s="69">
        <f t="shared" si="11"/>
        <v>100</v>
      </c>
      <c r="O22" s="111">
        <v>100</v>
      </c>
      <c r="P22" s="24" t="s">
        <v>65</v>
      </c>
      <c r="Q22" s="69">
        <f>VLOOKUP(A:A,[6]CXMDXSHZ!$B:$D,3,0)</f>
        <v>13256.6</v>
      </c>
      <c r="R22" s="112">
        <f t="shared" si="3"/>
        <v>1.00428787878788</v>
      </c>
      <c r="S22" s="113">
        <f t="shared" si="12"/>
        <v>0.92059722222222196</v>
      </c>
      <c r="T22" s="69">
        <f t="shared" si="13"/>
        <v>100</v>
      </c>
      <c r="U22" s="114">
        <v>100</v>
      </c>
      <c r="V22" s="24" t="s">
        <v>246</v>
      </c>
      <c r="W22" s="114">
        <f>VLOOKUP(A:A,[7]CXMDXSHZ!$B:$D,3,0)</f>
        <v>13253.73</v>
      </c>
      <c r="X22" s="112">
        <f t="shared" si="6"/>
        <v>1.00407045454545</v>
      </c>
      <c r="Y22" s="113">
        <f t="shared" si="7"/>
        <v>0.92039791666666704</v>
      </c>
      <c r="Z22" s="101">
        <f t="shared" ref="Z22:Z26" si="14">E22</f>
        <v>100</v>
      </c>
      <c r="AA22" s="114">
        <v>100</v>
      </c>
      <c r="AB22" s="24" t="s">
        <v>246</v>
      </c>
      <c r="AC22" s="68" t="str">
        <f>VLOOKUP(A:A,[8]门店PK分组!$A:$N,14,0)</f>
        <v>高敏</v>
      </c>
    </row>
    <row r="23" spans="1:29" s="68" customFormat="1">
      <c r="A23" s="24">
        <v>102565</v>
      </c>
      <c r="B23" s="24" t="s">
        <v>65</v>
      </c>
      <c r="C23" s="24" t="s">
        <v>48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VLOOKUP(A:A,[4]门店PK分组!A:J,10,0)</f>
        <v>13920</v>
      </c>
      <c r="I23" s="69">
        <v>3764.1744800000001</v>
      </c>
      <c r="J23" s="110">
        <v>0.29499799999999998</v>
      </c>
      <c r="K23" s="106">
        <f>VLOOKUP(A:A,[5]CXMDXSHZ!$B:$D,3,0)</f>
        <v>5637.27</v>
      </c>
      <c r="L23" s="110">
        <f t="shared" si="0"/>
        <v>0.44179231974921601</v>
      </c>
      <c r="M23" s="110">
        <f t="shared" si="1"/>
        <v>0.40497629310344802</v>
      </c>
      <c r="N23" s="110"/>
      <c r="O23" s="111"/>
      <c r="P23" s="110"/>
      <c r="Q23" s="69">
        <f>VLOOKUP(A:A,[6]CXMDXSHZ!$B:$D,3,0)</f>
        <v>4240.3500000000004</v>
      </c>
      <c r="R23" s="110">
        <f t="shared" si="3"/>
        <v>0.33231583072100301</v>
      </c>
      <c r="S23" s="110">
        <f t="shared" si="12"/>
        <v>0.304622844827586</v>
      </c>
      <c r="T23" s="110"/>
      <c r="U23" s="69"/>
      <c r="V23" s="110"/>
      <c r="W23" s="69">
        <f>VLOOKUP(A:A,[7]CXMDXSHZ!$B:$D,3,0)</f>
        <v>4800.92</v>
      </c>
      <c r="X23" s="110">
        <f t="shared" si="6"/>
        <v>0.37624764890282097</v>
      </c>
      <c r="Y23" s="110">
        <f t="shared" si="7"/>
        <v>0.34489367816091998</v>
      </c>
      <c r="Z23" s="110"/>
      <c r="AA23" s="69"/>
      <c r="AB23" s="110"/>
      <c r="AC23" s="68" t="str">
        <f>VLOOKUP(A:A,[8]门店PK分组!$A:$N,14,0)</f>
        <v>王娅</v>
      </c>
    </row>
    <row r="24" spans="1:29" s="91" customFormat="1">
      <c r="A24" s="99">
        <v>105910</v>
      </c>
      <c r="B24" s="99" t="s">
        <v>66</v>
      </c>
      <c r="C24" s="99" t="s">
        <v>48</v>
      </c>
      <c r="D24" s="100">
        <v>9</v>
      </c>
      <c r="E24" s="100">
        <v>100</v>
      </c>
      <c r="F24" s="63">
        <v>300</v>
      </c>
      <c r="G24" s="91">
        <v>14080</v>
      </c>
      <c r="H24" s="101">
        <f>VLOOKUP(A:A,[4]门店PK分组!A:J,10,0)</f>
        <v>15360</v>
      </c>
      <c r="I24" s="93">
        <v>3865.09677714286</v>
      </c>
      <c r="J24" s="96">
        <v>0.27450971428571502</v>
      </c>
      <c r="K24" s="106">
        <f>VLOOKUP(A:A,[5]CXMDXSHZ!$B:$D,3,0)</f>
        <v>14134.83</v>
      </c>
      <c r="L24" s="107">
        <f t="shared" si="0"/>
        <v>1.00389417613636</v>
      </c>
      <c r="M24" s="108">
        <f t="shared" si="1"/>
        <v>0.920236328125</v>
      </c>
      <c r="N24" s="101">
        <f t="shared" ref="N24:N27" si="15">E24</f>
        <v>100</v>
      </c>
      <c r="O24" s="109"/>
      <c r="P24" s="108"/>
      <c r="Q24" s="69">
        <f>VLOOKUP(A:A,[6]CXMDXSHZ!$B:$D,3,0)</f>
        <v>6648.76</v>
      </c>
      <c r="R24" s="108">
        <f t="shared" si="3"/>
        <v>0.47221306818181802</v>
      </c>
      <c r="S24" s="108">
        <f t="shared" si="12"/>
        <v>0.43286197916666702</v>
      </c>
      <c r="T24" s="108"/>
      <c r="U24" s="101"/>
      <c r="V24" s="108"/>
      <c r="W24" s="69">
        <f>VLOOKUP(A:A,[7]CXMDXSHZ!$B:$D,3,0)</f>
        <v>6536.17</v>
      </c>
      <c r="X24" s="108">
        <f t="shared" si="6"/>
        <v>0.46421661931818198</v>
      </c>
      <c r="Y24" s="108">
        <f t="shared" si="7"/>
        <v>0.42553190104166699</v>
      </c>
      <c r="Z24" s="108"/>
      <c r="AA24" s="101"/>
      <c r="AB24" s="108"/>
      <c r="AC24" s="91" t="str">
        <f>VLOOKUP(A:A,[8]门店PK分组!$A:$N,14,0)</f>
        <v>李秀丽</v>
      </c>
    </row>
    <row r="25" spans="1:29" s="91" customFormat="1">
      <c r="A25" s="99">
        <v>311</v>
      </c>
      <c r="B25" s="99" t="s">
        <v>67</v>
      </c>
      <c r="C25" s="99" t="s">
        <v>48</v>
      </c>
      <c r="D25" s="100">
        <v>9</v>
      </c>
      <c r="E25" s="100">
        <v>100</v>
      </c>
      <c r="F25" s="63">
        <v>300</v>
      </c>
      <c r="G25" s="91">
        <v>12348</v>
      </c>
      <c r="H25" s="101">
        <f>VLOOKUP(A:A,[4]门店PK分组!A:J,10,0)</f>
        <v>13470.5454545455</v>
      </c>
      <c r="I25" s="93">
        <v>2365.3476000000001</v>
      </c>
      <c r="J25" s="96">
        <v>0.19155714285714301</v>
      </c>
      <c r="K25" s="106">
        <f>VLOOKUP(A:A,[5]CXMDXSHZ!$B:$D,3,0)</f>
        <v>22990.58</v>
      </c>
      <c r="L25" s="107">
        <f t="shared" si="0"/>
        <v>1.8618869452542901</v>
      </c>
      <c r="M25" s="108">
        <f t="shared" si="1"/>
        <v>1.7067296998164301</v>
      </c>
      <c r="N25" s="101">
        <f t="shared" si="15"/>
        <v>100</v>
      </c>
      <c r="O25" s="109">
        <v>100</v>
      </c>
      <c r="P25" s="108" t="s">
        <v>239</v>
      </c>
      <c r="Q25" s="69">
        <f>VLOOKUP(A:A,[6]CXMDXSHZ!$B:$D,3,0)</f>
        <v>14681.62</v>
      </c>
      <c r="R25" s="107">
        <f t="shared" si="3"/>
        <v>1.18898769031422</v>
      </c>
      <c r="S25" s="108">
        <f t="shared" si="12"/>
        <v>1.0899053827880301</v>
      </c>
      <c r="T25" s="101">
        <f>E25</f>
        <v>100</v>
      </c>
      <c r="U25" s="101">
        <v>200</v>
      </c>
      <c r="V25" s="108" t="s">
        <v>247</v>
      </c>
      <c r="W25" s="69">
        <f>VLOOKUP(A:A,[7]CXMDXSHZ!$B:$D,3,0)</f>
        <v>20040.509999999998</v>
      </c>
      <c r="X25" s="107">
        <f t="shared" si="6"/>
        <v>1.6229761904761899</v>
      </c>
      <c r="Y25" s="108">
        <f t="shared" si="7"/>
        <v>1.4877281746031701</v>
      </c>
      <c r="Z25" s="101">
        <f t="shared" si="14"/>
        <v>100</v>
      </c>
      <c r="AA25" s="101">
        <v>100</v>
      </c>
      <c r="AB25" s="108" t="s">
        <v>248</v>
      </c>
      <c r="AC25" s="91" t="str">
        <f>VLOOKUP(A:A,[8]门店PK分组!$A:$N,14,0)</f>
        <v>杨素芬</v>
      </c>
    </row>
    <row r="26" spans="1:29" s="91" customFormat="1">
      <c r="A26" s="99">
        <v>745</v>
      </c>
      <c r="B26" s="99" t="s">
        <v>68</v>
      </c>
      <c r="C26" s="99" t="s">
        <v>48</v>
      </c>
      <c r="D26" s="100">
        <v>9</v>
      </c>
      <c r="E26" s="100">
        <v>100</v>
      </c>
      <c r="F26" s="63">
        <v>300</v>
      </c>
      <c r="G26" s="91">
        <v>12760</v>
      </c>
      <c r="H26" s="101">
        <f>VLOOKUP(A:A,[4]门店PK分组!A:J,10,0)</f>
        <v>13920</v>
      </c>
      <c r="I26" s="93">
        <v>2729.0796342857202</v>
      </c>
      <c r="J26" s="96">
        <v>0.213877714285715</v>
      </c>
      <c r="K26" s="106">
        <f>VLOOKUP(A:A,[5]CXMDXSHZ!$B:$D,3,0)</f>
        <v>12874.49</v>
      </c>
      <c r="L26" s="107">
        <f t="shared" si="0"/>
        <v>1.00897257053292</v>
      </c>
      <c r="M26" s="108">
        <f t="shared" si="1"/>
        <v>0.92489152298850597</v>
      </c>
      <c r="N26" s="101">
        <f t="shared" si="15"/>
        <v>100</v>
      </c>
      <c r="O26" s="109"/>
      <c r="P26" s="108"/>
      <c r="Q26" s="69">
        <f>VLOOKUP(A:A,[6]CXMDXSHZ!$B:$D,3,0)</f>
        <v>5678.02</v>
      </c>
      <c r="R26" s="108">
        <f t="shared" si="3"/>
        <v>0.44498589341692801</v>
      </c>
      <c r="S26" s="108">
        <f t="shared" si="12"/>
        <v>0.40790373563218402</v>
      </c>
      <c r="T26" s="108"/>
      <c r="U26" s="101"/>
      <c r="V26" s="108"/>
      <c r="W26" s="69">
        <f>VLOOKUP(A:A,[7]CXMDXSHZ!$B:$D,3,0)</f>
        <v>13111.76</v>
      </c>
      <c r="X26" s="107">
        <f t="shared" si="6"/>
        <v>1.02756739811912</v>
      </c>
      <c r="Y26" s="108">
        <f t="shared" si="7"/>
        <v>0.94193678160919503</v>
      </c>
      <c r="Z26" s="101">
        <f t="shared" si="14"/>
        <v>100</v>
      </c>
      <c r="AA26" s="101"/>
      <c r="AB26" s="108"/>
      <c r="AC26" s="91" t="str">
        <f>VLOOKUP(A:A,[8]门店PK分组!$A:$N,14,0)</f>
        <v>何姣姣</v>
      </c>
    </row>
    <row r="27" spans="1:29" s="68" customFormat="1">
      <c r="A27" s="24">
        <v>117310</v>
      </c>
      <c r="B27" s="24" t="s">
        <v>69</v>
      </c>
      <c r="C27" s="24" t="s">
        <v>48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VLOOKUP(A:A,[4]门店PK分组!A:J,10,0)</f>
        <v>10363.6363636364</v>
      </c>
      <c r="I27" s="69">
        <v>2399.7529285714299</v>
      </c>
      <c r="J27" s="110">
        <v>0.25260557142857198</v>
      </c>
      <c r="K27" s="106">
        <f>VLOOKUP(A:A,[5]CXMDXSHZ!$B:$D,3,0)</f>
        <v>9779.68</v>
      </c>
      <c r="L27" s="110">
        <f t="shared" si="0"/>
        <v>1.0294399999999999</v>
      </c>
      <c r="M27" s="110">
        <f t="shared" si="1"/>
        <v>0.94365333333333001</v>
      </c>
      <c r="N27" s="69">
        <f t="shared" si="15"/>
        <v>100</v>
      </c>
      <c r="O27" s="111">
        <v>100</v>
      </c>
      <c r="P27" s="110" t="s">
        <v>249</v>
      </c>
      <c r="Q27" s="69">
        <f>VLOOKUP(A:A,[6]CXMDXSHZ!$B:$D,3,0)</f>
        <v>5593.45</v>
      </c>
      <c r="R27" s="110">
        <f t="shared" si="3"/>
        <v>0.58878421052631602</v>
      </c>
      <c r="S27" s="110">
        <f t="shared" si="12"/>
        <v>0.53971885964912103</v>
      </c>
      <c r="T27" s="110"/>
      <c r="U27" s="69"/>
      <c r="V27" s="110"/>
      <c r="W27" s="69">
        <f>VLOOKUP(A:A,[7]CXMDXSHZ!$B:$D,3,0)</f>
        <v>5059.95</v>
      </c>
      <c r="X27" s="110">
        <f t="shared" si="6"/>
        <v>0.53262631578947395</v>
      </c>
      <c r="Y27" s="110">
        <f t="shared" si="7"/>
        <v>0.48824078947368199</v>
      </c>
      <c r="Z27" s="110"/>
      <c r="AA27" s="69"/>
      <c r="AB27" s="110"/>
      <c r="AC27" s="68" t="str">
        <f>VLOOKUP(A:A,[8]门店PK分组!$A:$N,14,0)</f>
        <v>吴湘燏</v>
      </c>
    </row>
    <row r="28" spans="1:29" s="68" customFormat="1">
      <c r="A28" s="24">
        <v>118151</v>
      </c>
      <c r="B28" s="24" t="s">
        <v>70</v>
      </c>
      <c r="C28" s="24" t="s">
        <v>48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VLOOKUP(A:A,[4]门店PK分组!A:J,10,0)</f>
        <v>10036.3636363636</v>
      </c>
      <c r="I28" s="69">
        <v>1762.3257142857201</v>
      </c>
      <c r="J28" s="110">
        <v>0.19155714285714301</v>
      </c>
      <c r="K28" s="106">
        <f>VLOOKUP(A:A,[5]CXMDXSHZ!$B:$D,3,0)</f>
        <v>6189.56</v>
      </c>
      <c r="L28" s="110">
        <f t="shared" si="0"/>
        <v>0.67277826086956505</v>
      </c>
      <c r="M28" s="110">
        <f t="shared" si="1"/>
        <v>0.61671340579710399</v>
      </c>
      <c r="N28" s="110"/>
      <c r="O28" s="111"/>
      <c r="P28" s="110"/>
      <c r="Q28" s="69">
        <f>VLOOKUP(A:A,[6]CXMDXSHZ!$B:$D,3,0)</f>
        <v>9227.92</v>
      </c>
      <c r="R28" s="107">
        <f t="shared" si="3"/>
        <v>1.0030347826087</v>
      </c>
      <c r="S28" s="110">
        <f t="shared" si="12"/>
        <v>0.91944855072464104</v>
      </c>
      <c r="T28" s="69">
        <f>E28</f>
        <v>100</v>
      </c>
      <c r="U28" s="69">
        <v>100</v>
      </c>
      <c r="V28" s="110" t="s">
        <v>250</v>
      </c>
      <c r="W28" s="69">
        <f>VLOOKUP(A:A,[7]CXMDXSHZ!$B:$D,3,0)</f>
        <v>8057</v>
      </c>
      <c r="X28" s="110">
        <f t="shared" si="6"/>
        <v>0.87576086956521704</v>
      </c>
      <c r="Y28" s="110">
        <f t="shared" si="7"/>
        <v>0.802780797101452</v>
      </c>
      <c r="Z28" s="110"/>
      <c r="AA28" s="69"/>
      <c r="AB28" s="110"/>
      <c r="AC28" s="68" t="str">
        <f>VLOOKUP(A:A,[8]门店PK分组!$A:$N,14,0)</f>
        <v>杨红</v>
      </c>
    </row>
    <row r="29" spans="1:29" s="91" customFormat="1">
      <c r="A29" s="99">
        <v>112415</v>
      </c>
      <c r="B29" s="99" t="s">
        <v>71</v>
      </c>
      <c r="C29" s="99" t="s">
        <v>48</v>
      </c>
      <c r="D29" s="100">
        <v>11</v>
      </c>
      <c r="E29" s="100">
        <v>100</v>
      </c>
      <c r="F29" s="63">
        <v>300</v>
      </c>
      <c r="G29" s="91">
        <v>9900</v>
      </c>
      <c r="H29" s="101">
        <f>VLOOKUP(A:A,[4]门店PK分组!A:J,10,0)</f>
        <v>10800</v>
      </c>
      <c r="I29" s="93">
        <v>2042.3572714285799</v>
      </c>
      <c r="J29" s="96">
        <v>0.206298714285715</v>
      </c>
      <c r="K29" s="106">
        <f>VLOOKUP(A:A,[5]CXMDXSHZ!$B:$D,3,0)</f>
        <v>4465.0600000000004</v>
      </c>
      <c r="L29" s="108">
        <f t="shared" si="0"/>
        <v>0.45101616161616198</v>
      </c>
      <c r="M29" s="108">
        <f t="shared" si="1"/>
        <v>0.41343148148148201</v>
      </c>
      <c r="N29" s="108"/>
      <c r="O29" s="109"/>
      <c r="P29" s="108"/>
      <c r="Q29" s="69">
        <f>VLOOKUP(A:A,[6]CXMDXSHZ!$B:$D,3,0)</f>
        <v>3316.67</v>
      </c>
      <c r="R29" s="108">
        <f t="shared" si="3"/>
        <v>0.33501717171717199</v>
      </c>
      <c r="S29" s="108">
        <f t="shared" si="12"/>
        <v>0.307099074074074</v>
      </c>
      <c r="T29" s="108"/>
      <c r="U29" s="101"/>
      <c r="V29" s="108"/>
      <c r="W29" s="69">
        <f>VLOOKUP(A:A,[7]CXMDXSHZ!$B:$D,3,0)</f>
        <v>5697.23</v>
      </c>
      <c r="X29" s="108">
        <f t="shared" si="6"/>
        <v>0.57547777777777798</v>
      </c>
      <c r="Y29" s="108">
        <f t="shared" si="7"/>
        <v>0.52752129629629596</v>
      </c>
      <c r="Z29" s="108"/>
      <c r="AA29" s="101"/>
      <c r="AB29" s="108"/>
      <c r="AC29" s="91" t="str">
        <f>VLOOKUP(A:A,[8]门店PK分组!$A:$N,14,0)</f>
        <v>黄娟</v>
      </c>
    </row>
    <row r="30" spans="1:29" s="91" customFormat="1">
      <c r="A30" s="99">
        <v>339</v>
      </c>
      <c r="B30" s="99" t="s">
        <v>72</v>
      </c>
      <c r="C30" s="99" t="s">
        <v>48</v>
      </c>
      <c r="D30" s="100">
        <v>11</v>
      </c>
      <c r="E30" s="100">
        <v>100</v>
      </c>
      <c r="F30" s="63">
        <v>300</v>
      </c>
      <c r="G30" s="91">
        <v>8800</v>
      </c>
      <c r="H30" s="101">
        <f>VLOOKUP(A:A,[4]门店PK分组!A:J,10,0)</f>
        <v>9600</v>
      </c>
      <c r="I30" s="93">
        <v>2114.4577142857102</v>
      </c>
      <c r="J30" s="96">
        <v>0.240279285714285</v>
      </c>
      <c r="K30" s="106">
        <f>VLOOKUP(A:A,[5]CXMDXSHZ!$B:$D,3,0)</f>
        <v>5992.32</v>
      </c>
      <c r="L30" s="108">
        <f t="shared" si="0"/>
        <v>0.68094545454545496</v>
      </c>
      <c r="M30" s="108">
        <f t="shared" si="1"/>
        <v>0.62419999999999998</v>
      </c>
      <c r="N30" s="108"/>
      <c r="O30" s="109"/>
      <c r="P30" s="108"/>
      <c r="Q30" s="69">
        <f>VLOOKUP(A:A,[6]CXMDXSHZ!$B:$D,3,0)</f>
        <v>2875.43</v>
      </c>
      <c r="R30" s="108">
        <f t="shared" si="3"/>
        <v>0.326753409090909</v>
      </c>
      <c r="S30" s="108">
        <f t="shared" si="12"/>
        <v>0.29952395833333301</v>
      </c>
      <c r="T30" s="108"/>
      <c r="U30" s="101"/>
      <c r="V30" s="108"/>
      <c r="W30" s="69">
        <f>VLOOKUP(A:A,[7]CXMDXSHZ!$B:$D,3,0)</f>
        <v>3711.34</v>
      </c>
      <c r="X30" s="108">
        <f t="shared" si="6"/>
        <v>0.42174318181818199</v>
      </c>
      <c r="Y30" s="108">
        <f t="shared" si="7"/>
        <v>0.38659791666666699</v>
      </c>
      <c r="Z30" s="108"/>
      <c r="AA30" s="101"/>
      <c r="AB30" s="108"/>
      <c r="AC30" s="91" t="str">
        <f>VLOOKUP(A:A,[8]门店PK分组!$A:$N,14,0)</f>
        <v>李秀芳</v>
      </c>
    </row>
    <row r="31" spans="1:29" s="68" customFormat="1">
      <c r="A31" s="24">
        <v>727</v>
      </c>
      <c r="B31" s="24" t="s">
        <v>73</v>
      </c>
      <c r="C31" s="24" t="s">
        <v>48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VLOOKUP(A:A,[4]门店PK分组!A:J,10,0)</f>
        <v>10080</v>
      </c>
      <c r="I31" s="69">
        <v>2411.0314800000001</v>
      </c>
      <c r="J31" s="110">
        <v>0.260934142857143</v>
      </c>
      <c r="K31" s="106">
        <f>VLOOKUP(A:A,[5]CXMDXSHZ!$B:$D,3,0)</f>
        <v>4015.64</v>
      </c>
      <c r="L31" s="110">
        <f t="shared" si="0"/>
        <v>0.43459307359307398</v>
      </c>
      <c r="M31" s="110">
        <f t="shared" si="1"/>
        <v>0.39837698412698402</v>
      </c>
      <c r="N31" s="110"/>
      <c r="O31" s="111"/>
      <c r="P31" s="110"/>
      <c r="Q31" s="69">
        <f>VLOOKUP(A:A,[6]CXMDXSHZ!$B:$D,3,0)</f>
        <v>3151.51</v>
      </c>
      <c r="R31" s="110">
        <f t="shared" si="3"/>
        <v>0.341072510822511</v>
      </c>
      <c r="S31" s="110">
        <f t="shared" si="12"/>
        <v>0.31264980158730199</v>
      </c>
      <c r="T31" s="110"/>
      <c r="U31" s="69"/>
      <c r="V31" s="110"/>
      <c r="W31" s="69">
        <f>VLOOKUP(A:A,[7]CXMDXSHZ!$B:$D,3,0)</f>
        <v>4285.42</v>
      </c>
      <c r="X31" s="110">
        <f t="shared" si="6"/>
        <v>0.46379004329004297</v>
      </c>
      <c r="Y31" s="110">
        <f t="shared" si="7"/>
        <v>0.425140873015873</v>
      </c>
      <c r="Z31" s="110"/>
      <c r="AA31" s="69"/>
      <c r="AB31" s="110"/>
      <c r="AC31" s="68" t="str">
        <f>VLOOKUP(A:A,[8]门店PK分组!$A:$N,14,0)</f>
        <v>马艺芮</v>
      </c>
    </row>
    <row r="32" spans="1:29" s="68" customFormat="1">
      <c r="A32" s="24">
        <v>115971</v>
      </c>
      <c r="B32" s="24" t="s">
        <v>74</v>
      </c>
      <c r="C32" s="24" t="s">
        <v>48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VLOOKUP(A:A,[4]门店PK分组!A:J,10,0)</f>
        <v>10036.3636363636</v>
      </c>
      <c r="I32" s="69">
        <v>2145.44</v>
      </c>
      <c r="J32" s="110">
        <v>0.23319999999999999</v>
      </c>
      <c r="K32" s="106">
        <f>VLOOKUP(A:A,[5]CXMDXSHZ!$B:$D,3,0)</f>
        <v>3074.42</v>
      </c>
      <c r="L32" s="110">
        <f t="shared" si="0"/>
        <v>0.33417608695652201</v>
      </c>
      <c r="M32" s="110">
        <f t="shared" si="1"/>
        <v>0.30632807971014597</v>
      </c>
      <c r="N32" s="110"/>
      <c r="O32" s="111"/>
      <c r="P32" s="110"/>
      <c r="Q32" s="69">
        <f>VLOOKUP(A:A,[6]CXMDXSHZ!$B:$D,3,0)</f>
        <v>9998.11</v>
      </c>
      <c r="R32" s="107">
        <f t="shared" si="3"/>
        <v>1.08675108695652</v>
      </c>
      <c r="S32" s="110">
        <f t="shared" si="12"/>
        <v>0.99618849637681495</v>
      </c>
      <c r="T32" s="69">
        <f t="shared" ref="T32:T37" si="16">E32</f>
        <v>50</v>
      </c>
      <c r="U32" s="69">
        <v>50</v>
      </c>
      <c r="V32" s="110" t="s">
        <v>251</v>
      </c>
      <c r="W32" s="69">
        <f>VLOOKUP(A:A,[7]CXMDXSHZ!$B:$D,3,0)</f>
        <v>3116.12</v>
      </c>
      <c r="X32" s="110">
        <f t="shared" si="6"/>
        <v>0.33870869565217399</v>
      </c>
      <c r="Y32" s="110">
        <f t="shared" si="7"/>
        <v>0.31048297101449401</v>
      </c>
      <c r="Z32" s="110"/>
      <c r="AA32" s="69"/>
      <c r="AB32" s="110"/>
      <c r="AC32" s="68" t="str">
        <f>VLOOKUP(A:A,[8]门店PK分组!$A:$N,14,0)</f>
        <v>晏玲</v>
      </c>
    </row>
    <row r="33" spans="1:29" s="91" customFormat="1">
      <c r="A33" s="99">
        <v>730</v>
      </c>
      <c r="B33" s="99" t="s">
        <v>75</v>
      </c>
      <c r="C33" s="99" t="s">
        <v>76</v>
      </c>
      <c r="D33" s="100">
        <v>1</v>
      </c>
      <c r="E33" s="100">
        <v>150</v>
      </c>
      <c r="F33" s="63">
        <v>450</v>
      </c>
      <c r="G33" s="91">
        <v>20100</v>
      </c>
      <c r="H33" s="101">
        <f>VLOOKUP(A:A,[4]门店PK分组!A:J,10,0)</f>
        <v>21927.272727272699</v>
      </c>
      <c r="I33" s="93">
        <v>4854.7242857143001</v>
      </c>
      <c r="J33" s="96">
        <v>0.24152857142857201</v>
      </c>
      <c r="K33" s="106">
        <f>VLOOKUP(A:A,[5]CXMDXSHZ!$B:$D,3,0)</f>
        <v>22182.94</v>
      </c>
      <c r="L33" s="107">
        <f t="shared" si="0"/>
        <v>1.10362885572139</v>
      </c>
      <c r="M33" s="108">
        <f t="shared" si="1"/>
        <v>1.01165978441128</v>
      </c>
      <c r="N33" s="101">
        <f t="shared" ref="N33:N37" si="17">E33</f>
        <v>150</v>
      </c>
      <c r="O33" s="109">
        <v>150</v>
      </c>
      <c r="P33" s="108" t="s">
        <v>252</v>
      </c>
      <c r="Q33" s="69">
        <f>VLOOKUP(A:A,[6]CXMDXSHZ!$B:$D,3,0)</f>
        <v>14871.42</v>
      </c>
      <c r="R33" s="108">
        <f t="shared" si="3"/>
        <v>0.73987164179104503</v>
      </c>
      <c r="S33" s="108">
        <f t="shared" si="12"/>
        <v>0.67821567164179197</v>
      </c>
      <c r="T33" s="108"/>
      <c r="U33" s="101"/>
      <c r="V33" s="108"/>
      <c r="W33" s="69">
        <f>VLOOKUP(A:A,[7]CXMDXSHZ!$B:$D,3,0)</f>
        <v>20273.150000000001</v>
      </c>
      <c r="X33" s="107">
        <f t="shared" si="6"/>
        <v>1.0086144278607001</v>
      </c>
      <c r="Y33" s="108">
        <f t="shared" si="7"/>
        <v>0.92456322553897297</v>
      </c>
      <c r="Z33" s="101">
        <f>E33</f>
        <v>150</v>
      </c>
      <c r="AA33" s="101">
        <v>150</v>
      </c>
      <c r="AB33" s="108" t="s">
        <v>252</v>
      </c>
      <c r="AC33" s="91" t="str">
        <f>VLOOKUP(A:A,[8]门店PK分组!$A:$N,14,0)</f>
        <v>黄雨</v>
      </c>
    </row>
    <row r="34" spans="1:29" s="91" customFormat="1">
      <c r="A34" s="99">
        <v>107658</v>
      </c>
      <c r="B34" s="99" t="s">
        <v>77</v>
      </c>
      <c r="C34" s="99" t="s">
        <v>76</v>
      </c>
      <c r="D34" s="100">
        <v>1</v>
      </c>
      <c r="E34" s="100">
        <v>150</v>
      </c>
      <c r="F34" s="63">
        <v>450</v>
      </c>
      <c r="G34" s="91">
        <v>18700</v>
      </c>
      <c r="H34" s="101">
        <f>VLOOKUP(A:A,[4]门店PK分组!A:J,10,0)</f>
        <v>20400</v>
      </c>
      <c r="I34" s="93">
        <v>4239.3594571428703</v>
      </c>
      <c r="J34" s="96">
        <v>0.22670371428571501</v>
      </c>
      <c r="K34" s="106">
        <f>VLOOKUP(A:A,[5]CXMDXSHZ!$B:$D,3,0)</f>
        <v>9619.4699999999993</v>
      </c>
      <c r="L34" s="108">
        <f t="shared" si="0"/>
        <v>0.51441016042780696</v>
      </c>
      <c r="M34" s="108">
        <f t="shared" si="1"/>
        <v>0.47154264705882298</v>
      </c>
      <c r="N34" s="108"/>
      <c r="O34" s="109"/>
      <c r="P34" s="108"/>
      <c r="Q34" s="69">
        <f>VLOOKUP(A:A,[6]CXMDXSHZ!$B:$D,3,0)</f>
        <v>19088.07</v>
      </c>
      <c r="R34" s="107">
        <f t="shared" si="3"/>
        <v>1.0207524064171101</v>
      </c>
      <c r="S34" s="108">
        <f t="shared" si="12"/>
        <v>0.93568970588235301</v>
      </c>
      <c r="T34" s="101">
        <f t="shared" si="16"/>
        <v>150</v>
      </c>
      <c r="U34" s="101">
        <v>150</v>
      </c>
      <c r="V34" s="108" t="s">
        <v>253</v>
      </c>
      <c r="W34" s="69">
        <f>VLOOKUP(A:A,[7]CXMDXSHZ!$B:$D,3,0)</f>
        <v>15732.46</v>
      </c>
      <c r="X34" s="108">
        <f t="shared" si="6"/>
        <v>0.84130802139037397</v>
      </c>
      <c r="Y34" s="108">
        <f t="shared" si="7"/>
        <v>0.77119901960784298</v>
      </c>
      <c r="Z34" s="108"/>
      <c r="AA34" s="101"/>
      <c r="AB34" s="108"/>
      <c r="AC34" s="91" t="str">
        <f>VLOOKUP(A:A,[8]门店PK分组!$A:$N,14,0)</f>
        <v>廖红</v>
      </c>
    </row>
    <row r="35" spans="1:29" s="68" customFormat="1">
      <c r="A35" s="24">
        <v>709</v>
      </c>
      <c r="B35" s="24" t="s">
        <v>78</v>
      </c>
      <c r="C35" s="24" t="s">
        <v>76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VLOOKUP(A:A,[4]门店PK分组!A:J,10,0)</f>
        <v>19636.3636363636</v>
      </c>
      <c r="I35" s="69">
        <v>4647.3428571428703</v>
      </c>
      <c r="J35" s="110">
        <v>0.25818571428571502</v>
      </c>
      <c r="K35" s="106">
        <f>VLOOKUP(A:A,[5]CXMDXSHZ!$B:$D,3,0)</f>
        <v>6526.26</v>
      </c>
      <c r="L35" s="110">
        <f t="shared" si="0"/>
        <v>0.36257</v>
      </c>
      <c r="M35" s="110">
        <f t="shared" si="1"/>
        <v>0.33235583333333402</v>
      </c>
      <c r="N35" s="110"/>
      <c r="O35" s="111"/>
      <c r="P35" s="110"/>
      <c r="Q35" s="69">
        <f>VLOOKUP(A:A,[6]CXMDXSHZ!$B:$D,3,0)</f>
        <v>7140.02</v>
      </c>
      <c r="R35" s="110">
        <f t="shared" si="3"/>
        <v>0.39666777777777801</v>
      </c>
      <c r="S35" s="110">
        <f t="shared" si="12"/>
        <v>0.36361212962963002</v>
      </c>
      <c r="T35" s="110"/>
      <c r="U35" s="69"/>
      <c r="V35" s="110"/>
      <c r="W35" s="69">
        <f>VLOOKUP(A:A,[7]CXMDXSHZ!$B:$D,3,0)</f>
        <v>12217.12</v>
      </c>
      <c r="X35" s="110">
        <f t="shared" si="6"/>
        <v>0.67872888888888905</v>
      </c>
      <c r="Y35" s="110">
        <f t="shared" si="7"/>
        <v>0.62216814814814903</v>
      </c>
      <c r="Z35" s="110"/>
      <c r="AA35" s="69"/>
      <c r="AB35" s="110"/>
      <c r="AC35" s="68" t="e">
        <f>VLOOKUP(A:A,[8]门店PK分组!$A:$N,14,0)</f>
        <v>#N/A</v>
      </c>
    </row>
    <row r="36" spans="1:29" s="68" customFormat="1">
      <c r="A36" s="24">
        <v>329</v>
      </c>
      <c r="B36" s="24" t="s">
        <v>79</v>
      </c>
      <c r="C36" s="24" t="s">
        <v>76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VLOOKUP(A:A,[4]门店PK分组!A:J,10,0)</f>
        <v>15840</v>
      </c>
      <c r="I36" s="69">
        <v>2462.5920000000001</v>
      </c>
      <c r="J36" s="110">
        <v>0.1696</v>
      </c>
      <c r="K36" s="106">
        <f>VLOOKUP(A:A,[5]CXMDXSHZ!$B:$D,3,0)</f>
        <v>79525.81</v>
      </c>
      <c r="L36" s="110">
        <f t="shared" si="0"/>
        <v>5.4769841597796098</v>
      </c>
      <c r="M36" s="110">
        <f t="shared" si="1"/>
        <v>5.0205688131313098</v>
      </c>
      <c r="N36" s="69">
        <f t="shared" si="17"/>
        <v>100</v>
      </c>
      <c r="O36" s="111">
        <v>100</v>
      </c>
      <c r="P36" s="110" t="s">
        <v>254</v>
      </c>
      <c r="Q36" s="69">
        <f>VLOOKUP(A:A,[6]CXMDXSHZ!$B:$D,3,0)</f>
        <v>78996.69</v>
      </c>
      <c r="R36" s="107">
        <f t="shared" si="3"/>
        <v>5.4405433884297496</v>
      </c>
      <c r="S36" s="110">
        <f t="shared" si="12"/>
        <v>4.9871647727272697</v>
      </c>
      <c r="T36" s="69">
        <f t="shared" si="16"/>
        <v>100</v>
      </c>
      <c r="U36" s="69">
        <v>100</v>
      </c>
      <c r="V36" s="110" t="s">
        <v>254</v>
      </c>
      <c r="W36" s="69">
        <f>VLOOKUP(A:A,[7]CXMDXSHZ!$B:$D,3,0)</f>
        <v>79555.31</v>
      </c>
      <c r="X36" s="107">
        <f t="shared" si="6"/>
        <v>5.4790158402203897</v>
      </c>
      <c r="Y36" s="110">
        <f t="shared" si="7"/>
        <v>5.0224311868686904</v>
      </c>
      <c r="Z36" s="101">
        <f>E36</f>
        <v>100</v>
      </c>
      <c r="AA36" s="69">
        <v>100</v>
      </c>
      <c r="AB36" s="110" t="s">
        <v>254</v>
      </c>
      <c r="AC36" s="68" t="str">
        <f>VLOOKUP(A:A,[8]门店PK分组!$A:$N,14,0)</f>
        <v>夏彩红</v>
      </c>
    </row>
    <row r="37" spans="1:29" s="91" customFormat="1">
      <c r="A37" s="99">
        <v>106399</v>
      </c>
      <c r="B37" s="99" t="s">
        <v>80</v>
      </c>
      <c r="C37" s="99" t="s">
        <v>76</v>
      </c>
      <c r="D37" s="100">
        <v>3</v>
      </c>
      <c r="E37" s="100">
        <v>100</v>
      </c>
      <c r="F37" s="63">
        <v>300</v>
      </c>
      <c r="G37" s="91">
        <v>16000</v>
      </c>
      <c r="H37" s="101">
        <f>VLOOKUP(A:A,[4]门店PK分组!A:J,10,0)</f>
        <v>17454.5454545455</v>
      </c>
      <c r="I37" s="93">
        <v>4332.1897142857097</v>
      </c>
      <c r="J37" s="96">
        <v>0.270761857142857</v>
      </c>
      <c r="K37" s="106">
        <f>VLOOKUP(A:A,[5]CXMDXSHZ!$B:$D,3,0)</f>
        <v>16263.97</v>
      </c>
      <c r="L37" s="107">
        <f t="shared" si="0"/>
        <v>1.016498125</v>
      </c>
      <c r="M37" s="108">
        <f t="shared" si="1"/>
        <v>0.93178994791666403</v>
      </c>
      <c r="N37" s="101">
        <f t="shared" si="17"/>
        <v>100</v>
      </c>
      <c r="O37" s="109">
        <v>100</v>
      </c>
      <c r="P37" s="108" t="s">
        <v>255</v>
      </c>
      <c r="Q37" s="69">
        <f>VLOOKUP(A:A,[6]CXMDXSHZ!$B:$D,3,0)</f>
        <v>16190.22</v>
      </c>
      <c r="R37" s="107">
        <f t="shared" si="3"/>
        <v>1.01188875</v>
      </c>
      <c r="S37" s="108">
        <f t="shared" si="12"/>
        <v>0.92756468749999799</v>
      </c>
      <c r="T37" s="101">
        <f t="shared" si="16"/>
        <v>100</v>
      </c>
      <c r="U37" s="101">
        <v>100</v>
      </c>
      <c r="V37" s="108" t="s">
        <v>255</v>
      </c>
      <c r="W37" s="69">
        <f>VLOOKUP(A:A,[7]CXMDXSHZ!$B:$D,3,0)</f>
        <v>6657.1</v>
      </c>
      <c r="X37" s="108">
        <f t="shared" si="6"/>
        <v>0.41606874999999999</v>
      </c>
      <c r="Y37" s="108">
        <f t="shared" si="7"/>
        <v>0.38139635416666601</v>
      </c>
      <c r="Z37" s="108"/>
      <c r="AA37" s="101"/>
      <c r="AB37" s="108"/>
      <c r="AC37" s="91" t="str">
        <f>VLOOKUP(A:A,[8]门店PK分组!$A:$N,14,0)</f>
        <v>潘恒旭</v>
      </c>
    </row>
    <row r="38" spans="1:29" s="91" customFormat="1">
      <c r="A38" s="99">
        <v>101453</v>
      </c>
      <c r="B38" s="99" t="s">
        <v>81</v>
      </c>
      <c r="C38" s="99" t="s">
        <v>76</v>
      </c>
      <c r="D38" s="100">
        <v>3</v>
      </c>
      <c r="E38" s="100">
        <v>100</v>
      </c>
      <c r="F38" s="63">
        <v>300</v>
      </c>
      <c r="G38" s="91">
        <v>15120</v>
      </c>
      <c r="H38" s="101">
        <f>VLOOKUP(A:A,[4]门店PK分组!A:J,10,0)</f>
        <v>16494.5454545455</v>
      </c>
      <c r="I38" s="93">
        <v>4227.4029600000003</v>
      </c>
      <c r="J38" s="96">
        <v>0.27959014285714301</v>
      </c>
      <c r="K38" s="106">
        <f>VLOOKUP(A:A,[5]CXMDXSHZ!$B:$D,3,0)</f>
        <v>7787.58</v>
      </c>
      <c r="L38" s="108">
        <f t="shared" si="0"/>
        <v>0.51505158730158696</v>
      </c>
      <c r="M38" s="108">
        <f t="shared" si="1"/>
        <v>0.47213062169311998</v>
      </c>
      <c r="N38" s="108"/>
      <c r="O38" s="109"/>
      <c r="P38" s="108"/>
      <c r="Q38" s="69">
        <f>VLOOKUP(A:A,[6]CXMDXSHZ!$B:$D,3,0)</f>
        <v>4419.3999999999996</v>
      </c>
      <c r="R38" s="108">
        <f t="shared" si="3"/>
        <v>0.29228835978835999</v>
      </c>
      <c r="S38" s="108">
        <f t="shared" si="12"/>
        <v>0.267930996472662</v>
      </c>
      <c r="T38" s="108"/>
      <c r="U38" s="101"/>
      <c r="V38" s="108"/>
      <c r="W38" s="69">
        <f>VLOOKUP(A:A,[7]CXMDXSHZ!$B:$D,3,0)</f>
        <v>7850.56</v>
      </c>
      <c r="X38" s="108">
        <f t="shared" si="6"/>
        <v>0.51921693121693102</v>
      </c>
      <c r="Y38" s="108">
        <f t="shared" si="7"/>
        <v>0.47594885361551897</v>
      </c>
      <c r="Z38" s="108"/>
      <c r="AA38" s="101"/>
      <c r="AB38" s="108"/>
      <c r="AC38" s="91" t="str">
        <f>VLOOKUP(A:A,[8]门店PK分组!$A:$N,14,0)</f>
        <v>王慧</v>
      </c>
    </row>
    <row r="39" spans="1:29" s="68" customFormat="1">
      <c r="A39" s="24">
        <v>120844</v>
      </c>
      <c r="B39" s="24" t="s">
        <v>82</v>
      </c>
      <c r="C39" s="24" t="s">
        <v>76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VLOOKUP(A:A,[4]门店PK分组!A:J,10,0)</f>
        <v>15054.5454545455</v>
      </c>
      <c r="I39" s="69">
        <v>2528.55428571429</v>
      </c>
      <c r="J39" s="110">
        <v>0.18322857142857199</v>
      </c>
      <c r="K39" s="106">
        <f>VLOOKUP(A:A,[5]CXMDXSHZ!$B:$D,3,0)</f>
        <v>4583.25</v>
      </c>
      <c r="L39" s="110">
        <f t="shared" si="0"/>
        <v>0.332119565217391</v>
      </c>
      <c r="M39" s="110">
        <f t="shared" si="1"/>
        <v>0.30444293478260798</v>
      </c>
      <c r="N39" s="110"/>
      <c r="O39" s="111"/>
      <c r="P39" s="110"/>
      <c r="Q39" s="69">
        <f>VLOOKUP(A:A,[6]CXMDXSHZ!$B:$D,3,0)</f>
        <v>2923</v>
      </c>
      <c r="R39" s="110">
        <f t="shared" si="3"/>
        <v>0.211811594202899</v>
      </c>
      <c r="S39" s="110">
        <f t="shared" si="12"/>
        <v>0.19416062801932299</v>
      </c>
      <c r="T39" s="110"/>
      <c r="U39" s="69"/>
      <c r="V39" s="110"/>
      <c r="W39" s="69">
        <f>VLOOKUP(A:A,[7]CXMDXSHZ!$B:$D,3,0)</f>
        <v>3990.93</v>
      </c>
      <c r="X39" s="110">
        <f t="shared" si="6"/>
        <v>0.28919782608695599</v>
      </c>
      <c r="Y39" s="110">
        <f t="shared" si="7"/>
        <v>0.265098007246376</v>
      </c>
      <c r="Z39" s="110"/>
      <c r="AA39" s="69"/>
      <c r="AB39" s="110"/>
      <c r="AC39" s="68" t="str">
        <f>VLOOKUP(A:A,[8]门店PK分组!$A:$N,14,0)</f>
        <v>黄伦倩</v>
      </c>
    </row>
    <row r="40" spans="1:29" s="68" customFormat="1">
      <c r="A40" s="24">
        <v>114286</v>
      </c>
      <c r="B40" s="24" t="s">
        <v>83</v>
      </c>
      <c r="C40" s="24" t="s">
        <v>76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VLOOKUP(A:A,[4]门店PK分组!A:J,10,0)</f>
        <v>15818.1818181818</v>
      </c>
      <c r="I40" s="69">
        <v>3300.4879285714201</v>
      </c>
      <c r="J40" s="110">
        <v>0.22761985714285701</v>
      </c>
      <c r="K40" s="106">
        <f>VLOOKUP(A:A,[5]CXMDXSHZ!$B:$D,3,0)</f>
        <v>16860.810000000001</v>
      </c>
      <c r="L40" s="110">
        <f t="shared" si="0"/>
        <v>1.16281448275862</v>
      </c>
      <c r="M40" s="110">
        <f t="shared" si="1"/>
        <v>1.06591327586207</v>
      </c>
      <c r="N40" s="69">
        <f t="shared" ref="N40:N45" si="18">E40</f>
        <v>100</v>
      </c>
      <c r="O40" s="111">
        <v>100</v>
      </c>
      <c r="P40" s="110" t="s">
        <v>256</v>
      </c>
      <c r="Q40" s="69">
        <f>VLOOKUP(A:A,[6]CXMDXSHZ!$B:$D,3,0)</f>
        <v>14618.96</v>
      </c>
      <c r="R40" s="107">
        <f t="shared" si="3"/>
        <v>1.00820413793103</v>
      </c>
      <c r="S40" s="110">
        <f t="shared" si="12"/>
        <v>0.92418712643678302</v>
      </c>
      <c r="T40" s="69">
        <f>E40</f>
        <v>100</v>
      </c>
      <c r="U40" s="69">
        <v>100</v>
      </c>
      <c r="V40" s="110" t="s">
        <v>257</v>
      </c>
      <c r="W40" s="69">
        <f>VLOOKUP(A:A,[7]CXMDXSHZ!$B:$D,3,0)</f>
        <v>8699.52</v>
      </c>
      <c r="X40" s="110">
        <f t="shared" si="6"/>
        <v>0.59996689655172397</v>
      </c>
      <c r="Y40" s="110">
        <f t="shared" si="7"/>
        <v>0.54996965517241403</v>
      </c>
      <c r="Z40" s="110"/>
      <c r="AA40" s="69"/>
      <c r="AB40" s="110"/>
      <c r="AC40" s="68" t="str">
        <f>VLOOKUP(A:A,[8]门店PK分组!$A:$N,14,0)</f>
        <v>吕显杨</v>
      </c>
    </row>
    <row r="41" spans="1:29" s="91" customFormat="1">
      <c r="A41" s="99">
        <v>752</v>
      </c>
      <c r="B41" s="99" t="s">
        <v>84</v>
      </c>
      <c r="C41" s="99" t="s">
        <v>76</v>
      </c>
      <c r="D41" s="100">
        <v>5</v>
      </c>
      <c r="E41" s="100">
        <v>100</v>
      </c>
      <c r="F41" s="63">
        <v>300</v>
      </c>
      <c r="G41" s="91">
        <v>10120</v>
      </c>
      <c r="H41" s="101">
        <f>VLOOKUP(A:A,[4]门店PK分组!A:J,10,0)</f>
        <v>11040</v>
      </c>
      <c r="I41" s="93">
        <v>2623.7964971428601</v>
      </c>
      <c r="J41" s="96">
        <v>0.25926842857142801</v>
      </c>
      <c r="K41" s="106">
        <f>VLOOKUP(A:A,[5]CXMDXSHZ!$B:$D,3,0)</f>
        <v>3727.96</v>
      </c>
      <c r="L41" s="108">
        <f t="shared" si="0"/>
        <v>0.368375494071146</v>
      </c>
      <c r="M41" s="108">
        <f t="shared" si="1"/>
        <v>0.33767753623188401</v>
      </c>
      <c r="N41" s="108"/>
      <c r="O41" s="109"/>
      <c r="P41" s="108"/>
      <c r="Q41" s="69">
        <f>VLOOKUP(A:A,[6]CXMDXSHZ!$B:$D,3,0)</f>
        <v>3417.31</v>
      </c>
      <c r="R41" s="108">
        <f t="shared" si="3"/>
        <v>0.337678853754941</v>
      </c>
      <c r="S41" s="108">
        <f t="shared" si="12"/>
        <v>0.30953894927536202</v>
      </c>
      <c r="T41" s="108"/>
      <c r="U41" s="101"/>
      <c r="V41" s="108"/>
      <c r="W41" s="69">
        <f>VLOOKUP(A:A,[7]CXMDXSHZ!$B:$D,3,0)</f>
        <v>4508.2299999999996</v>
      </c>
      <c r="X41" s="108">
        <f t="shared" si="6"/>
        <v>0.445477272727273</v>
      </c>
      <c r="Y41" s="108">
        <f t="shared" si="7"/>
        <v>0.40835416666666702</v>
      </c>
      <c r="Z41" s="108"/>
      <c r="AA41" s="101"/>
      <c r="AB41" s="108"/>
      <c r="AC41" s="91" t="str">
        <f>VLOOKUP(A:A,[8]门店PK分组!$A:$N,14,0)</f>
        <v>李俊俐</v>
      </c>
    </row>
    <row r="42" spans="1:29" s="91" customFormat="1">
      <c r="A42" s="99">
        <v>112888</v>
      </c>
      <c r="B42" s="99" t="s">
        <v>85</v>
      </c>
      <c r="C42" s="99" t="s">
        <v>76</v>
      </c>
      <c r="D42" s="100">
        <v>5</v>
      </c>
      <c r="E42" s="100">
        <v>100</v>
      </c>
      <c r="F42" s="63">
        <v>300</v>
      </c>
      <c r="G42" s="91">
        <v>9900</v>
      </c>
      <c r="H42" s="101">
        <f>VLOOKUP(A:A,[4]门店PK分组!A:J,10,0)</f>
        <v>10800</v>
      </c>
      <c r="I42" s="93">
        <v>2720.9442857142799</v>
      </c>
      <c r="J42" s="96">
        <v>0.274842857142857</v>
      </c>
      <c r="K42" s="106">
        <f>VLOOKUP(A:A,[5]CXMDXSHZ!$B:$D,3,0)</f>
        <v>9902.15</v>
      </c>
      <c r="L42" s="107">
        <f t="shared" si="0"/>
        <v>1.00021717171717</v>
      </c>
      <c r="M42" s="108">
        <f t="shared" si="1"/>
        <v>0.91686574074074101</v>
      </c>
      <c r="N42" s="101">
        <f t="shared" si="18"/>
        <v>100</v>
      </c>
      <c r="O42" s="109">
        <v>200</v>
      </c>
      <c r="P42" s="108" t="s">
        <v>258</v>
      </c>
      <c r="Q42" s="69">
        <f>VLOOKUP(A:A,[6]CXMDXSHZ!$B:$D,3,0)</f>
        <v>5842.8</v>
      </c>
      <c r="R42" s="108">
        <f t="shared" si="3"/>
        <v>0.59018181818181803</v>
      </c>
      <c r="S42" s="108">
        <f t="shared" si="12"/>
        <v>0.54100000000000004</v>
      </c>
      <c r="T42" s="108"/>
      <c r="U42" s="101"/>
      <c r="V42" s="108"/>
      <c r="W42" s="69">
        <f>VLOOKUP(A:A,[7]CXMDXSHZ!$B:$D,3,0)</f>
        <v>4040.1</v>
      </c>
      <c r="X42" s="108">
        <f t="shared" si="6"/>
        <v>0.408090909090909</v>
      </c>
      <c r="Y42" s="108">
        <f t="shared" si="7"/>
        <v>0.37408333333333299</v>
      </c>
      <c r="Z42" s="108"/>
      <c r="AA42" s="101"/>
      <c r="AB42" s="108"/>
      <c r="AC42" s="91" t="str">
        <f>VLOOKUP(A:A,[8]门店PK分组!$A:$N,14,0)</f>
        <v>张雪2</v>
      </c>
    </row>
    <row r="43" spans="1:29" s="91" customFormat="1">
      <c r="A43" s="99">
        <v>570</v>
      </c>
      <c r="B43" s="99" t="s">
        <v>86</v>
      </c>
      <c r="C43" s="99" t="s">
        <v>76</v>
      </c>
      <c r="D43" s="100">
        <v>5</v>
      </c>
      <c r="E43" s="100">
        <v>100</v>
      </c>
      <c r="F43" s="63">
        <v>300</v>
      </c>
      <c r="G43" s="91">
        <v>9900</v>
      </c>
      <c r="H43" s="101">
        <f>VLOOKUP(A:A,[4]门店PK分组!A:J,10,0)</f>
        <v>10800</v>
      </c>
      <c r="I43" s="93">
        <v>2480.1819428571398</v>
      </c>
      <c r="J43" s="96">
        <v>0.25052342857142801</v>
      </c>
      <c r="K43" s="106">
        <f>VLOOKUP(A:A,[5]CXMDXSHZ!$B:$D,3,0)</f>
        <v>3560.17</v>
      </c>
      <c r="L43" s="108">
        <f t="shared" si="0"/>
        <v>0.359613131313131</v>
      </c>
      <c r="M43" s="108">
        <f t="shared" si="1"/>
        <v>0.32964537037037001</v>
      </c>
      <c r="N43" s="108"/>
      <c r="O43" s="109"/>
      <c r="P43" s="108"/>
      <c r="Q43" s="69">
        <f>VLOOKUP(A:A,[6]CXMDXSHZ!$B:$D,3,0)</f>
        <v>5032.2299999999996</v>
      </c>
      <c r="R43" s="108">
        <f t="shared" si="3"/>
        <v>0.50830606060606098</v>
      </c>
      <c r="S43" s="108">
        <f t="shared" si="12"/>
        <v>0.46594722222222201</v>
      </c>
      <c r="T43" s="108"/>
      <c r="U43" s="101"/>
      <c r="V43" s="108"/>
      <c r="W43" s="69">
        <f>VLOOKUP(A:A,[7]CXMDXSHZ!$B:$D,3,0)</f>
        <v>10094.15</v>
      </c>
      <c r="X43" s="107">
        <f t="shared" si="6"/>
        <v>1.0196111111111099</v>
      </c>
      <c r="Y43" s="108">
        <f t="shared" si="7"/>
        <v>0.93464351851851801</v>
      </c>
      <c r="Z43" s="101">
        <f>E43</f>
        <v>100</v>
      </c>
      <c r="AA43" s="101">
        <v>200</v>
      </c>
      <c r="AB43" s="108" t="s">
        <v>259</v>
      </c>
      <c r="AC43" s="91" t="str">
        <f>VLOOKUP(A:A,[8]门店PK分组!$A:$N,14,0)</f>
        <v>毛玉</v>
      </c>
    </row>
    <row r="44" spans="1:29" s="68" customFormat="1">
      <c r="A44" s="24">
        <v>113833</v>
      </c>
      <c r="B44" s="24" t="s">
        <v>87</v>
      </c>
      <c r="C44" s="24" t="s">
        <v>76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VLOOKUP(A:A,[4]门店PK分组!A:J,10,0)</f>
        <v>9600</v>
      </c>
      <c r="I44" s="69">
        <v>2345.3257142857101</v>
      </c>
      <c r="J44" s="110">
        <v>0.26651428571428498</v>
      </c>
      <c r="K44" s="106">
        <f>VLOOKUP(A:A,[5]CXMDXSHZ!$B:$D,3,0)</f>
        <v>5484.7</v>
      </c>
      <c r="L44" s="110">
        <f t="shared" si="0"/>
        <v>0.62326136363636397</v>
      </c>
      <c r="M44" s="110">
        <f t="shared" si="1"/>
        <v>0.57132291666666701</v>
      </c>
      <c r="N44" s="110"/>
      <c r="O44" s="111"/>
      <c r="P44" s="110"/>
      <c r="Q44" s="69">
        <f>VLOOKUP(A:A,[6]CXMDXSHZ!$B:$D,3,0)</f>
        <v>8828.19</v>
      </c>
      <c r="R44" s="107">
        <f t="shared" si="3"/>
        <v>1.0032034090909101</v>
      </c>
      <c r="S44" s="110">
        <f t="shared" si="12"/>
        <v>0.91960312499999997</v>
      </c>
      <c r="T44" s="69">
        <f>E44</f>
        <v>100</v>
      </c>
      <c r="U44" s="69">
        <v>200</v>
      </c>
      <c r="V44" s="110" t="s">
        <v>260</v>
      </c>
      <c r="W44" s="69">
        <f>VLOOKUP(A:A,[7]CXMDXSHZ!$B:$D,3,0)</f>
        <v>2486.81</v>
      </c>
      <c r="X44" s="110">
        <f t="shared" si="6"/>
        <v>0.28259204545454503</v>
      </c>
      <c r="Y44" s="110">
        <f t="shared" si="7"/>
        <v>0.25904270833333298</v>
      </c>
      <c r="Z44" s="110"/>
      <c r="AA44" s="69"/>
      <c r="AB44" s="110"/>
      <c r="AC44" s="68" t="str">
        <f>VLOOKUP(A:A,[8]门店PK分组!$A:$N,14,0)</f>
        <v>李玉先</v>
      </c>
    </row>
    <row r="45" spans="1:29">
      <c r="A45" s="61">
        <v>104429</v>
      </c>
      <c r="B45" s="61" t="s">
        <v>88</v>
      </c>
      <c r="C45" s="61" t="s">
        <v>76</v>
      </c>
      <c r="D45" s="62">
        <v>6</v>
      </c>
      <c r="E45" s="62">
        <v>100</v>
      </c>
      <c r="F45" s="63">
        <v>300</v>
      </c>
      <c r="G45" s="64">
        <v>9400</v>
      </c>
      <c r="H45" s="93">
        <f>VLOOKUP(A:A,[4]门店PK分组!A:J,10,0)</f>
        <v>10254.5454545455</v>
      </c>
      <c r="I45" s="93">
        <v>1784.19654285715</v>
      </c>
      <c r="J45" s="96">
        <v>0.18980814285714301</v>
      </c>
      <c r="K45" s="106">
        <f>VLOOKUP(A:A,[5]CXMDXSHZ!$B:$D,3,0)</f>
        <v>9462.9500000000007</v>
      </c>
      <c r="L45" s="107">
        <f t="shared" si="0"/>
        <v>1.00669680851064</v>
      </c>
      <c r="M45" s="96">
        <f t="shared" si="1"/>
        <v>0.92280540780141496</v>
      </c>
      <c r="N45" s="93">
        <f t="shared" si="18"/>
        <v>100</v>
      </c>
      <c r="O45" s="95">
        <v>200</v>
      </c>
      <c r="P45" s="96" t="s">
        <v>261</v>
      </c>
      <c r="Q45" s="69">
        <f>VLOOKUP(A:A,[6]CXMDXSHZ!$B:$D,3,0)</f>
        <v>6662.28</v>
      </c>
      <c r="R45" s="96">
        <f t="shared" si="3"/>
        <v>0.708753191489362</v>
      </c>
      <c r="S45" s="96">
        <f t="shared" si="12"/>
        <v>0.64969042553191203</v>
      </c>
      <c r="T45" s="96"/>
      <c r="V45" s="96"/>
      <c r="W45" s="69">
        <f>VLOOKUP(A:A,[7]CXMDXSHZ!$B:$D,3,0)</f>
        <v>4208.38</v>
      </c>
      <c r="X45" s="96">
        <f t="shared" si="6"/>
        <v>0.44769999999999999</v>
      </c>
      <c r="Y45" s="96">
        <f t="shared" si="7"/>
        <v>0.41039166666666499</v>
      </c>
      <c r="Z45" s="96"/>
      <c r="AB45" s="96"/>
      <c r="AC45" s="64" t="str">
        <f>VLOOKUP(A:A,[8]门店PK分组!$A:$N,14,0)</f>
        <v>李雪</v>
      </c>
    </row>
    <row r="46" spans="1:29">
      <c r="A46" s="61">
        <v>118951</v>
      </c>
      <c r="B46" s="61" t="s">
        <v>89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3">
        <f>VLOOKUP(A:A,[4]门店PK分组!A:J,10,0)</f>
        <v>10254.5454545455</v>
      </c>
      <c r="I46" s="93">
        <v>2421.46551428572</v>
      </c>
      <c r="J46" s="96">
        <v>0.25760271428571502</v>
      </c>
      <c r="K46" s="106">
        <f>VLOOKUP(A:A,[5]CXMDXSHZ!$B:$D,3,0)</f>
        <v>5767.92</v>
      </c>
      <c r="L46" s="96">
        <f t="shared" si="0"/>
        <v>0.61360851063829802</v>
      </c>
      <c r="M46" s="96">
        <f t="shared" si="1"/>
        <v>0.56247446808510404</v>
      </c>
      <c r="N46" s="96"/>
      <c r="P46" s="96"/>
      <c r="Q46" s="69">
        <f>VLOOKUP(A:A,[6]CXMDXSHZ!$B:$D,3,0)</f>
        <v>2666.2</v>
      </c>
      <c r="R46" s="96">
        <f t="shared" si="3"/>
        <v>0.28363829787234002</v>
      </c>
      <c r="S46" s="96">
        <f t="shared" si="12"/>
        <v>0.260001773049644</v>
      </c>
      <c r="T46" s="96"/>
      <c r="V46" s="96"/>
      <c r="W46" s="69">
        <f>VLOOKUP(A:A,[7]CXMDXSHZ!$B:$D,3,0)</f>
        <v>3079.62</v>
      </c>
      <c r="X46" s="96">
        <f t="shared" si="6"/>
        <v>0.32761914893617</v>
      </c>
      <c r="Y46" s="96">
        <f t="shared" si="7"/>
        <v>0.30031755319148801</v>
      </c>
      <c r="Z46" s="96"/>
      <c r="AB46" s="96"/>
      <c r="AC46" s="64" t="str">
        <f>VLOOKUP(A:A,[8]门店PK分组!$A:$N,14,0)</f>
        <v>黄莉1</v>
      </c>
    </row>
    <row r="47" spans="1:29" s="91" customFormat="1">
      <c r="A47" s="99">
        <v>113025</v>
      </c>
      <c r="B47" s="99" t="s">
        <v>90</v>
      </c>
      <c r="C47" s="99" t="s">
        <v>76</v>
      </c>
      <c r="D47" s="100">
        <v>7</v>
      </c>
      <c r="E47" s="100">
        <v>100</v>
      </c>
      <c r="F47" s="63">
        <v>300</v>
      </c>
      <c r="G47" s="91">
        <v>8360</v>
      </c>
      <c r="H47" s="101">
        <f>VLOOKUP(A:A,[4]门店PK分组!A:J,10,0)</f>
        <v>9120</v>
      </c>
      <c r="I47" s="93">
        <v>1886.19156</v>
      </c>
      <c r="J47" s="96">
        <v>0.22562099999999999</v>
      </c>
      <c r="K47" s="106">
        <f>VLOOKUP(A:A,[5]CXMDXSHZ!$B:$D,3,0)</f>
        <v>4096.3999999999996</v>
      </c>
      <c r="L47" s="108">
        <f t="shared" si="0"/>
        <v>0.49</v>
      </c>
      <c r="M47" s="108">
        <f t="shared" si="1"/>
        <v>0.44916666666666699</v>
      </c>
      <c r="N47" s="108"/>
      <c r="O47" s="109"/>
      <c r="P47" s="108"/>
      <c r="Q47" s="69">
        <f>VLOOKUP(A:A,[6]CXMDXSHZ!$B:$D,3,0)</f>
        <v>3148.81</v>
      </c>
      <c r="R47" s="108">
        <f t="shared" si="3"/>
        <v>0.37665191387559799</v>
      </c>
      <c r="S47" s="108">
        <f t="shared" si="12"/>
        <v>0.34526425438596497</v>
      </c>
      <c r="T47" s="108"/>
      <c r="U47" s="101"/>
      <c r="V47" s="108"/>
      <c r="W47" s="69">
        <f>VLOOKUP(A:A,[7]CXMDXSHZ!$B:$D,3,0)</f>
        <v>4262.2</v>
      </c>
      <c r="X47" s="108">
        <f t="shared" si="6"/>
        <v>0.50983253588516697</v>
      </c>
      <c r="Y47" s="108">
        <f t="shared" si="7"/>
        <v>0.46734649122806998</v>
      </c>
      <c r="Z47" s="108"/>
      <c r="AA47" s="101"/>
      <c r="AB47" s="108"/>
      <c r="AC47" s="91" t="str">
        <f>VLOOKUP(A:A,[8]门店PK分组!$A:$N,14,0)</f>
        <v>张阿几</v>
      </c>
    </row>
    <row r="48" spans="1:29" s="91" customFormat="1">
      <c r="A48" s="99">
        <v>116773</v>
      </c>
      <c r="B48" s="99" t="s">
        <v>91</v>
      </c>
      <c r="C48" s="99" t="s">
        <v>76</v>
      </c>
      <c r="D48" s="100">
        <v>7</v>
      </c>
      <c r="E48" s="100">
        <v>100</v>
      </c>
      <c r="F48" s="63">
        <v>300</v>
      </c>
      <c r="G48" s="91">
        <v>8000</v>
      </c>
      <c r="H48" s="101">
        <f>VLOOKUP(A:A,[4]门店PK分组!A:J,10,0)</f>
        <v>8727.2727272727298</v>
      </c>
      <c r="I48" s="93">
        <v>2132.11428571428</v>
      </c>
      <c r="J48" s="96">
        <v>0.26651428571428498</v>
      </c>
      <c r="K48" s="106">
        <f>VLOOKUP(A:A,[5]CXMDXSHZ!$B:$D,3,0)</f>
        <v>8042.21</v>
      </c>
      <c r="L48" s="107">
        <f t="shared" si="0"/>
        <v>1.0052762500000001</v>
      </c>
      <c r="M48" s="108">
        <f t="shared" si="1"/>
        <v>0.92150322916666605</v>
      </c>
      <c r="N48" s="101">
        <f t="shared" ref="N48:N52" si="19">E48</f>
        <v>100</v>
      </c>
      <c r="O48" s="109">
        <v>100</v>
      </c>
      <c r="P48" s="108" t="s">
        <v>262</v>
      </c>
      <c r="Q48" s="69">
        <f>VLOOKUP(A:A,[6]CXMDXSHZ!$B:$D,3,0)</f>
        <v>3452.12</v>
      </c>
      <c r="R48" s="108">
        <f t="shared" si="3"/>
        <v>0.43151499999999998</v>
      </c>
      <c r="S48" s="108">
        <f t="shared" si="12"/>
        <v>0.39555541666666699</v>
      </c>
      <c r="T48" s="108"/>
      <c r="U48" s="101"/>
      <c r="V48" s="108"/>
      <c r="W48" s="69">
        <f>VLOOKUP(A:A,[7]CXMDXSHZ!$B:$D,3,0)</f>
        <v>9207.01</v>
      </c>
      <c r="X48" s="107">
        <f t="shared" si="6"/>
        <v>1.15087625</v>
      </c>
      <c r="Y48" s="108">
        <f t="shared" si="7"/>
        <v>1.05496989583333</v>
      </c>
      <c r="Z48" s="101">
        <f>E48</f>
        <v>100</v>
      </c>
      <c r="AA48" s="101">
        <v>100</v>
      </c>
      <c r="AB48" s="108" t="s">
        <v>262</v>
      </c>
      <c r="AC48" s="91" t="str">
        <f>VLOOKUP(A:A,[8]门店PK分组!$A:$N,14,0)</f>
        <v>程改</v>
      </c>
    </row>
    <row r="49" spans="1:35" s="68" customFormat="1">
      <c r="A49" s="24">
        <v>119263</v>
      </c>
      <c r="B49" s="24" t="s">
        <v>92</v>
      </c>
      <c r="C49" s="24" t="s">
        <v>76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VLOOKUP(A:A,[4]门店PK分组!A:J,10,0)</f>
        <v>10363.6363636364</v>
      </c>
      <c r="I49" s="69">
        <v>2057.1571428571401</v>
      </c>
      <c r="J49" s="110">
        <v>0.21654285714285701</v>
      </c>
      <c r="K49" s="106">
        <f>VLOOKUP(A:A,[5]CXMDXSHZ!$B:$D,3,0)</f>
        <v>9657.1299999999992</v>
      </c>
      <c r="L49" s="110">
        <f t="shared" si="0"/>
        <v>1.01654</v>
      </c>
      <c r="M49" s="110">
        <f t="shared" si="1"/>
        <v>0.93182833333333004</v>
      </c>
      <c r="N49" s="69">
        <f t="shared" si="19"/>
        <v>100</v>
      </c>
      <c r="O49" s="111">
        <v>100</v>
      </c>
      <c r="P49" s="110" t="s">
        <v>263</v>
      </c>
      <c r="Q49" s="69">
        <f>VLOOKUP(A:A,[6]CXMDXSHZ!$B:$D,3,0)</f>
        <v>9505.6299999999992</v>
      </c>
      <c r="R49" s="107">
        <f t="shared" si="3"/>
        <v>1.00059263157895</v>
      </c>
      <c r="S49" s="110">
        <f t="shared" si="12"/>
        <v>0.91720991228069804</v>
      </c>
      <c r="T49" s="69">
        <f>E49</f>
        <v>100</v>
      </c>
      <c r="U49" s="69">
        <v>100</v>
      </c>
      <c r="V49" s="110" t="s">
        <v>263</v>
      </c>
      <c r="W49" s="69">
        <f>VLOOKUP(A:A,[7]CXMDXSHZ!$B:$D,3,0)</f>
        <v>9628.7099999999991</v>
      </c>
      <c r="X49" s="107">
        <f t="shared" si="6"/>
        <v>1.01354842105263</v>
      </c>
      <c r="Y49" s="110">
        <f t="shared" si="7"/>
        <v>0.92908605263157595</v>
      </c>
      <c r="Z49" s="101">
        <f>E49</f>
        <v>100</v>
      </c>
      <c r="AA49" s="69">
        <v>100</v>
      </c>
      <c r="AB49" s="110" t="s">
        <v>264</v>
      </c>
      <c r="AC49" s="68" t="str">
        <f>VLOOKUP(A:A,[8]门店PK分组!$A:$N,14,0)</f>
        <v>邹芊</v>
      </c>
    </row>
    <row r="50" spans="1:35" s="68" customFormat="1">
      <c r="A50" s="24">
        <v>122906</v>
      </c>
      <c r="B50" s="24" t="s">
        <v>93</v>
      </c>
      <c r="C50" s="24" t="s">
        <v>76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VLOOKUP(A:A,[4]门店PK分组!A:J,10,0)</f>
        <v>8181.8181818181802</v>
      </c>
      <c r="I50" s="69">
        <v>1873.92857142857</v>
      </c>
      <c r="J50" s="110">
        <v>0.249857142857143</v>
      </c>
      <c r="K50" s="106">
        <f>VLOOKUP(A:A,[5]CXMDXSHZ!$B:$D,3,0)</f>
        <v>3778.24</v>
      </c>
      <c r="L50" s="110">
        <f t="shared" si="0"/>
        <v>0.50376533333333295</v>
      </c>
      <c r="M50" s="110">
        <f t="shared" si="1"/>
        <v>0.46178488888888902</v>
      </c>
      <c r="N50" s="110"/>
      <c r="O50" s="111"/>
      <c r="P50" s="110"/>
      <c r="Q50" s="69">
        <f>VLOOKUP(A:A,[6]CXMDXSHZ!$B:$D,3,0)</f>
        <v>2635.55</v>
      </c>
      <c r="R50" s="110">
        <f t="shared" si="3"/>
        <v>0.35140666666666698</v>
      </c>
      <c r="S50" s="110">
        <f t="shared" si="12"/>
        <v>0.32212277777777798</v>
      </c>
      <c r="T50" s="110"/>
      <c r="U50" s="69"/>
      <c r="V50" s="110"/>
      <c r="W50" s="69">
        <f>VLOOKUP(A:A,[7]CXMDXSHZ!$B:$D,3,0)</f>
        <v>4536.08</v>
      </c>
      <c r="X50" s="110">
        <f t="shared" si="6"/>
        <v>0.60481066666666705</v>
      </c>
      <c r="Y50" s="110">
        <f t="shared" si="7"/>
        <v>0.554409777777778</v>
      </c>
      <c r="Z50" s="110"/>
      <c r="AA50" s="69"/>
      <c r="AB50" s="110"/>
      <c r="AC50" s="68" t="str">
        <f>VLOOKUP(A:A,[8]门店PK分组!$A:$N,14,0)</f>
        <v>唐倩</v>
      </c>
    </row>
    <row r="51" spans="1:35" s="91" customFormat="1">
      <c r="A51" s="99">
        <v>113298</v>
      </c>
      <c r="B51" s="99" t="s">
        <v>94</v>
      </c>
      <c r="C51" s="99" t="s">
        <v>76</v>
      </c>
      <c r="D51" s="100">
        <v>9</v>
      </c>
      <c r="E51" s="100">
        <v>50</v>
      </c>
      <c r="F51" s="100">
        <v>150</v>
      </c>
      <c r="G51" s="91">
        <v>8228</v>
      </c>
      <c r="H51" s="101">
        <f>VLOOKUP(A:A,[4]门店PK分组!A:J,10,0)</f>
        <v>8976</v>
      </c>
      <c r="I51" s="101">
        <v>2240.1635080000001</v>
      </c>
      <c r="J51" s="108">
        <v>0.27226099999999998</v>
      </c>
      <c r="K51" s="106">
        <f>VLOOKUP(A:A,[5]CXMDXSHZ!$B:$D,3,0)</f>
        <v>1902.49</v>
      </c>
      <c r="L51" s="108">
        <f t="shared" si="0"/>
        <v>0.231221438988819</v>
      </c>
      <c r="M51" s="108">
        <f t="shared" si="1"/>
        <v>0.21195298573974999</v>
      </c>
      <c r="N51" s="108"/>
      <c r="O51" s="109"/>
      <c r="P51" s="108"/>
      <c r="Q51" s="101">
        <f>VLOOKUP(A:A,[6]CXMDXSHZ!$B:$D,3,0)</f>
        <v>3414.8</v>
      </c>
      <c r="R51" s="108">
        <f t="shared" si="3"/>
        <v>0.41502187651920303</v>
      </c>
      <c r="S51" s="108">
        <f t="shared" si="12"/>
        <v>0.38043672014260199</v>
      </c>
      <c r="T51" s="108"/>
      <c r="U51" s="101"/>
      <c r="V51" s="108"/>
      <c r="W51" s="69">
        <f>VLOOKUP(A:A,[7]CXMDXSHZ!$B:$D,3,0)</f>
        <v>3078.27</v>
      </c>
      <c r="X51" s="108">
        <f t="shared" si="6"/>
        <v>0.37412129314535703</v>
      </c>
      <c r="Y51" s="108">
        <f t="shared" si="7"/>
        <v>0.342944518716578</v>
      </c>
      <c r="Z51" s="108"/>
      <c r="AA51" s="101"/>
      <c r="AB51" s="108"/>
      <c r="AC51" s="91" t="e">
        <f>VLOOKUP(A:A,[8]门店PK分组!$A:$N,14,0)</f>
        <v>#N/A</v>
      </c>
    </row>
    <row r="52" spans="1:35">
      <c r="A52" s="61">
        <v>307</v>
      </c>
      <c r="B52" s="61" t="s">
        <v>95</v>
      </c>
      <c r="C52" s="61" t="s">
        <v>96</v>
      </c>
      <c r="D52" s="62">
        <v>1</v>
      </c>
      <c r="E52" s="62">
        <v>200</v>
      </c>
      <c r="F52" s="63">
        <v>600</v>
      </c>
      <c r="G52" s="64">
        <v>140000</v>
      </c>
      <c r="H52" s="93">
        <f>VLOOKUP(A:A,[4]门店PK分组!A:J,10,0)</f>
        <v>152727.272727273</v>
      </c>
      <c r="I52" s="93">
        <v>28700</v>
      </c>
      <c r="J52" s="96">
        <v>0.20499999999999999</v>
      </c>
      <c r="K52" s="106">
        <f>VLOOKUP(A:A,[5]CXMDXSHZ!$B:$D,3,0)</f>
        <v>153493.47</v>
      </c>
      <c r="L52" s="107">
        <f t="shared" si="0"/>
        <v>1.09638192857143</v>
      </c>
      <c r="M52" s="96">
        <f t="shared" si="1"/>
        <v>1.00501676785714</v>
      </c>
      <c r="N52" s="93">
        <f t="shared" si="19"/>
        <v>200</v>
      </c>
      <c r="O52" s="95">
        <v>200</v>
      </c>
      <c r="P52" s="96" t="s">
        <v>239</v>
      </c>
      <c r="Q52" s="69">
        <f>VLOOKUP(A:A,[6]CXMDXSHZ!$B:$D,3,0)</f>
        <v>43231.99</v>
      </c>
      <c r="R52" s="96">
        <f t="shared" si="3"/>
        <v>0.30879992857142902</v>
      </c>
      <c r="S52" s="96">
        <f t="shared" si="12"/>
        <v>0.283066601190476</v>
      </c>
      <c r="T52" s="96"/>
      <c r="V52" s="96"/>
      <c r="W52" s="69">
        <f>VLOOKUP(A:A,[7]CXMDXSHZ!$B:$D,3,0)</f>
        <v>35746.410000000003</v>
      </c>
      <c r="X52" s="96">
        <f t="shared" si="6"/>
        <v>0.25533149999999999</v>
      </c>
      <c r="Y52" s="96">
        <f t="shared" si="7"/>
        <v>0.23405387499999999</v>
      </c>
      <c r="Z52" s="96"/>
      <c r="AB52" s="96"/>
      <c r="AC52" s="64" t="str">
        <f>VLOOKUP(A:A,[8]门店PK分组!$A:$N,14,0)</f>
        <v>谭庆娟</v>
      </c>
      <c r="AD52" s="64">
        <v>197858.82</v>
      </c>
      <c r="AE52" s="96">
        <f t="shared" ref="AE52:AE54" si="20">AD52/G52</f>
        <v>1.4132772857142899</v>
      </c>
      <c r="AF52" s="115">
        <v>200</v>
      </c>
      <c r="AG52" s="64">
        <v>277730.63</v>
      </c>
      <c r="AH52" s="96">
        <f t="shared" ref="AH52:AH54" si="21">AG52/G52</f>
        <v>1.98379021428571</v>
      </c>
      <c r="AI52" s="64">
        <v>200</v>
      </c>
    </row>
    <row r="53" spans="1:35" s="91" customFormat="1">
      <c r="A53" s="99">
        <v>750</v>
      </c>
      <c r="B53" s="99" t="s">
        <v>97</v>
      </c>
      <c r="C53" s="99" t="s">
        <v>96</v>
      </c>
      <c r="D53" s="100">
        <v>2</v>
      </c>
      <c r="E53" s="100">
        <v>200</v>
      </c>
      <c r="F53" s="63">
        <v>600</v>
      </c>
      <c r="G53" s="91">
        <v>50200</v>
      </c>
      <c r="H53" s="101">
        <f>VLOOKUP(A:A,[4]门店PK分组!A:J,10,0)</f>
        <v>54763.636363636397</v>
      </c>
      <c r="I53" s="93">
        <v>13508.6263714286</v>
      </c>
      <c r="J53" s="96">
        <v>0.26909614285714301</v>
      </c>
      <c r="K53" s="106">
        <f>VLOOKUP(A:A,[5]CXMDXSHZ!$B:$D,3,0)</f>
        <v>30211.18</v>
      </c>
      <c r="L53" s="108">
        <f t="shared" si="0"/>
        <v>0.60181633466135498</v>
      </c>
      <c r="M53" s="108">
        <f t="shared" si="1"/>
        <v>0.55166497343957499</v>
      </c>
      <c r="N53" s="108"/>
      <c r="O53" s="109"/>
      <c r="P53" s="108"/>
      <c r="Q53" s="69">
        <f>VLOOKUP(A:A,[6]CXMDXSHZ!$B:$D,3,0)</f>
        <v>23925.55</v>
      </c>
      <c r="R53" s="108">
        <f t="shared" si="3"/>
        <v>0.47660458167330699</v>
      </c>
      <c r="S53" s="108">
        <f t="shared" si="12"/>
        <v>0.43688753320053098</v>
      </c>
      <c r="T53" s="108"/>
      <c r="U53" s="101"/>
      <c r="V53" s="108"/>
      <c r="W53" s="69">
        <f>VLOOKUP(A:A,[7]CXMDXSHZ!$B:$D,3,0)</f>
        <v>25297.54</v>
      </c>
      <c r="X53" s="108">
        <f t="shared" si="6"/>
        <v>0.50393505976095598</v>
      </c>
      <c r="Y53" s="108">
        <f t="shared" si="7"/>
        <v>0.46194047144754302</v>
      </c>
      <c r="Z53" s="108"/>
      <c r="AA53" s="101"/>
      <c r="AB53" s="108"/>
      <c r="AC53" s="91" t="str">
        <f>VLOOKUP(A:A,[8]门店PK分组!$A:$N,14,0)</f>
        <v>蒋雪琴</v>
      </c>
      <c r="AD53" s="91">
        <v>54171.71</v>
      </c>
      <c r="AE53" s="96">
        <f t="shared" si="20"/>
        <v>1.07911772908367</v>
      </c>
      <c r="AF53" s="115" t="s">
        <v>265</v>
      </c>
      <c r="AG53" s="91">
        <v>28878.95</v>
      </c>
      <c r="AH53" s="96">
        <f t="shared" si="21"/>
        <v>0.57527788844621497</v>
      </c>
    </row>
    <row r="54" spans="1:35" s="91" customFormat="1" ht="12" customHeight="1">
      <c r="A54" s="99">
        <v>742</v>
      </c>
      <c r="B54" s="99" t="s">
        <v>98</v>
      </c>
      <c r="C54" s="99" t="s">
        <v>96</v>
      </c>
      <c r="D54" s="100">
        <v>2</v>
      </c>
      <c r="E54" s="100">
        <v>200</v>
      </c>
      <c r="F54" s="63">
        <v>600</v>
      </c>
      <c r="G54" s="91">
        <v>22500</v>
      </c>
      <c r="H54" s="101">
        <f>VLOOKUP(A:A,[4]门店PK分组!A:J,10,0)</f>
        <v>24545.4545454545</v>
      </c>
      <c r="I54" s="93">
        <v>4028.9464285714098</v>
      </c>
      <c r="J54" s="96">
        <v>0.17906428571428501</v>
      </c>
      <c r="K54" s="106">
        <f>VLOOKUP(A:A,[5]CXMDXSHZ!$B:$D,3,0)</f>
        <v>22866.9</v>
      </c>
      <c r="L54" s="107">
        <f t="shared" si="0"/>
        <v>1.01630666666667</v>
      </c>
      <c r="M54" s="108">
        <f t="shared" si="1"/>
        <v>0.93161444444444597</v>
      </c>
      <c r="N54" s="101">
        <f>E54</f>
        <v>200</v>
      </c>
      <c r="O54" s="109">
        <v>200</v>
      </c>
      <c r="P54" s="108" t="s">
        <v>266</v>
      </c>
      <c r="Q54" s="69">
        <f>VLOOKUP(A:A,[6]CXMDXSHZ!$B:$D,3,0)</f>
        <v>5910.81</v>
      </c>
      <c r="R54" s="108">
        <f t="shared" si="3"/>
        <v>0.26270266666666697</v>
      </c>
      <c r="S54" s="108">
        <f t="shared" si="12"/>
        <v>0.24081077777777801</v>
      </c>
      <c r="T54" s="108"/>
      <c r="U54" s="101"/>
      <c r="V54" s="108"/>
      <c r="W54" s="69">
        <f>VLOOKUP(A:A,[7]CXMDXSHZ!$B:$D,3,0)</f>
        <v>7246.41</v>
      </c>
      <c r="X54" s="108">
        <f t="shared" si="6"/>
        <v>0.322062666666667</v>
      </c>
      <c r="Y54" s="108">
        <f t="shared" si="7"/>
        <v>0.29522411111111202</v>
      </c>
      <c r="Z54" s="108"/>
      <c r="AA54" s="101"/>
      <c r="AB54" s="108"/>
      <c r="AC54" s="91" t="e">
        <f>VLOOKUP(A:A,[8]门店PK分组!$A:$N,14,0)</f>
        <v>#N/A</v>
      </c>
      <c r="AD54" s="91">
        <v>13425.06</v>
      </c>
      <c r="AE54" s="96">
        <f t="shared" si="20"/>
        <v>0.59666933333333305</v>
      </c>
      <c r="AF54" s="96"/>
      <c r="AG54" s="91">
        <v>22632.74</v>
      </c>
      <c r="AH54" s="96">
        <f t="shared" si="21"/>
        <v>1.0058995555555601</v>
      </c>
      <c r="AI54" s="91">
        <v>200</v>
      </c>
    </row>
    <row r="55" spans="1:35">
      <c r="A55" s="61">
        <v>106066</v>
      </c>
      <c r="B55" s="61" t="s">
        <v>99</v>
      </c>
      <c r="C55" s="61" t="s">
        <v>96</v>
      </c>
      <c r="D55" s="62">
        <v>3</v>
      </c>
      <c r="E55" s="62">
        <v>100</v>
      </c>
      <c r="F55" s="63">
        <v>300</v>
      </c>
      <c r="G55" s="64">
        <v>15400</v>
      </c>
      <c r="H55" s="93">
        <f>VLOOKUP(A:A,[4]门店PK分组!A:J,10,0)</f>
        <v>16800</v>
      </c>
      <c r="I55" s="93">
        <v>4614.7947999999997</v>
      </c>
      <c r="J55" s="96">
        <v>0.29966199999999998</v>
      </c>
      <c r="K55" s="106">
        <f>VLOOKUP(A:A,[5]CXMDXSHZ!$B:$D,3,0)</f>
        <v>10648.15</v>
      </c>
      <c r="L55" s="96">
        <f t="shared" si="0"/>
        <v>0.69143831168831205</v>
      </c>
      <c r="M55" s="96">
        <f t="shared" si="1"/>
        <v>0.63381845238095202</v>
      </c>
      <c r="N55" s="96"/>
      <c r="P55" s="96"/>
      <c r="Q55" s="69">
        <f>VLOOKUP(A:A,[6]CXMDXSHZ!$B:$D,3,0)</f>
        <v>9158.7199999999993</v>
      </c>
      <c r="R55" s="96">
        <f t="shared" si="3"/>
        <v>0.59472207792207799</v>
      </c>
      <c r="S55" s="96">
        <f t="shared" si="12"/>
        <v>0.54516190476190496</v>
      </c>
      <c r="T55" s="96"/>
      <c r="V55" s="96"/>
      <c r="W55" s="69">
        <f>VLOOKUP(A:A,[7]CXMDXSHZ!$B:$D,3,0)</f>
        <v>5055.62</v>
      </c>
      <c r="X55" s="96">
        <f t="shared" si="6"/>
        <v>0.32828701298701302</v>
      </c>
      <c r="Y55" s="96">
        <f t="shared" si="7"/>
        <v>0.30092976190476201</v>
      </c>
      <c r="Z55" s="96"/>
      <c r="AB55" s="96"/>
      <c r="AC55" s="64" t="e">
        <f>VLOOKUP(A:A,[8]门店PK分组!$A:$N,14,0)</f>
        <v>#N/A</v>
      </c>
    </row>
    <row r="56" spans="1:35">
      <c r="A56" s="61">
        <v>106485</v>
      </c>
      <c r="B56" s="61" t="s">
        <v>100</v>
      </c>
      <c r="C56" s="61" t="s">
        <v>96</v>
      </c>
      <c r="D56" s="62">
        <v>3</v>
      </c>
      <c r="E56" s="62">
        <v>100</v>
      </c>
      <c r="F56" s="63">
        <v>300</v>
      </c>
      <c r="G56" s="64">
        <v>12650</v>
      </c>
      <c r="H56" s="93">
        <f>VLOOKUP(A:A,[4]门店PK分组!A:J,10,0)</f>
        <v>13800</v>
      </c>
      <c r="I56" s="93">
        <v>2610.7323000000001</v>
      </c>
      <c r="J56" s="96">
        <v>0.20638200000000001</v>
      </c>
      <c r="K56" s="106">
        <f>VLOOKUP(A:A,[5]CXMDXSHZ!$B:$D,3,0)</f>
        <v>7801.57</v>
      </c>
      <c r="L56" s="96">
        <f t="shared" si="0"/>
        <v>0.61672490118577095</v>
      </c>
      <c r="M56" s="96">
        <f t="shared" si="1"/>
        <v>0.56533115942029</v>
      </c>
      <c r="N56" s="96"/>
      <c r="P56" s="96"/>
      <c r="Q56" s="69">
        <f>VLOOKUP(A:A,[6]CXMDXSHZ!$B:$D,3,0)</f>
        <v>4103.3900000000003</v>
      </c>
      <c r="R56" s="96">
        <f t="shared" si="3"/>
        <v>0.32437865612648198</v>
      </c>
      <c r="S56" s="96">
        <f t="shared" si="12"/>
        <v>0.29734710144927501</v>
      </c>
      <c r="T56" s="96"/>
      <c r="V56" s="96"/>
      <c r="W56" s="69">
        <f>VLOOKUP(A:A,[7]CXMDXSHZ!$B:$D,3,0)</f>
        <v>4017.58</v>
      </c>
      <c r="X56" s="96">
        <f t="shared" si="6"/>
        <v>0.31759525691699603</v>
      </c>
      <c r="Y56" s="96">
        <f t="shared" si="7"/>
        <v>0.29112898550724597</v>
      </c>
      <c r="Z56" s="96"/>
      <c r="AB56" s="96"/>
      <c r="AC56" s="64" t="e">
        <f>VLOOKUP(A:A,[8]门店PK分组!$A:$N,14,0)</f>
        <v>#N/A</v>
      </c>
    </row>
    <row r="57" spans="1:35" s="91" customFormat="1">
      <c r="A57" s="99">
        <v>106865</v>
      </c>
      <c r="B57" s="99" t="s">
        <v>101</v>
      </c>
      <c r="C57" s="99" t="s">
        <v>96</v>
      </c>
      <c r="D57" s="100">
        <v>4</v>
      </c>
      <c r="E57" s="100">
        <v>100</v>
      </c>
      <c r="F57" s="63">
        <v>300</v>
      </c>
      <c r="G57" s="91">
        <v>11000</v>
      </c>
      <c r="H57" s="101">
        <f>VLOOKUP(A:A,[4]门店PK分组!A:J,10,0)</f>
        <v>12000</v>
      </c>
      <c r="I57" s="93">
        <v>2639.40757142858</v>
      </c>
      <c r="J57" s="96">
        <v>0.239946142857143</v>
      </c>
      <c r="K57" s="106">
        <f>VLOOKUP(A:A,[5]CXMDXSHZ!$B:$D,3,0)</f>
        <v>3796.69</v>
      </c>
      <c r="L57" s="108">
        <f t="shared" si="0"/>
        <v>0.345153636363636</v>
      </c>
      <c r="M57" s="108">
        <f t="shared" si="1"/>
        <v>0.31639083333333301</v>
      </c>
      <c r="N57" s="108"/>
      <c r="O57" s="109"/>
      <c r="P57" s="108"/>
      <c r="Q57" s="69">
        <f>VLOOKUP(A:A,[6]CXMDXSHZ!$B:$D,3,0)</f>
        <v>5019.79</v>
      </c>
      <c r="R57" s="108">
        <f t="shared" si="3"/>
        <v>0.456344545454545</v>
      </c>
      <c r="S57" s="108">
        <f t="shared" si="12"/>
        <v>0.418315833333333</v>
      </c>
      <c r="T57" s="108"/>
      <c r="U57" s="101"/>
      <c r="V57" s="108"/>
      <c r="W57" s="69">
        <f>VLOOKUP(A:A,[7]CXMDXSHZ!$B:$D,3,0)</f>
        <v>11598.21</v>
      </c>
      <c r="X57" s="107">
        <f t="shared" si="6"/>
        <v>1.05438272727273</v>
      </c>
      <c r="Y57" s="108">
        <f t="shared" si="7"/>
        <v>0.96651750000000003</v>
      </c>
      <c r="Z57" s="101">
        <f t="shared" ref="Z57:Z61" si="22">E57</f>
        <v>100</v>
      </c>
      <c r="AA57" s="101">
        <v>100</v>
      </c>
      <c r="AB57" s="108" t="s">
        <v>267</v>
      </c>
      <c r="AC57" s="91" t="e">
        <f>VLOOKUP(A:A,[8]门店PK分组!$A:$N,14,0)</f>
        <v>#N/A</v>
      </c>
    </row>
    <row r="58" spans="1:35" s="91" customFormat="1">
      <c r="A58" s="99">
        <v>102935</v>
      </c>
      <c r="B58" s="99" t="s">
        <v>102</v>
      </c>
      <c r="C58" s="99" t="s">
        <v>96</v>
      </c>
      <c r="D58" s="100">
        <v>4</v>
      </c>
      <c r="E58" s="100">
        <v>100</v>
      </c>
      <c r="F58" s="63">
        <v>300</v>
      </c>
      <c r="G58" s="91">
        <v>12100</v>
      </c>
      <c r="H58" s="101">
        <f>VLOOKUP(A:A,[4]门店PK分组!A:J,10,0)</f>
        <v>13200</v>
      </c>
      <c r="I58" s="93">
        <v>3812.34527142857</v>
      </c>
      <c r="J58" s="96">
        <v>0.31506985714285701</v>
      </c>
      <c r="K58" s="106">
        <f>VLOOKUP(A:A,[5]CXMDXSHZ!$B:$D,3,0)</f>
        <v>12133.35</v>
      </c>
      <c r="L58" s="107">
        <f t="shared" si="0"/>
        <v>1.0027561983471101</v>
      </c>
      <c r="M58" s="108">
        <f t="shared" si="1"/>
        <v>0.91919318181818199</v>
      </c>
      <c r="N58" s="101">
        <f t="shared" ref="N58:N62" si="23">E58</f>
        <v>100</v>
      </c>
      <c r="O58" s="109">
        <v>200</v>
      </c>
      <c r="P58" s="108" t="s">
        <v>268</v>
      </c>
      <c r="Q58" s="69">
        <f>VLOOKUP(A:A,[6]CXMDXSHZ!$B:$D,3,0)</f>
        <v>3858.74</v>
      </c>
      <c r="R58" s="108">
        <f t="shared" si="3"/>
        <v>0.31890413223140501</v>
      </c>
      <c r="S58" s="108">
        <f t="shared" si="12"/>
        <v>0.29232878787878802</v>
      </c>
      <c r="T58" s="108"/>
      <c r="U58" s="101"/>
      <c r="V58" s="108"/>
      <c r="W58" s="69">
        <f>VLOOKUP(A:A,[7]CXMDXSHZ!$B:$D,3,0)</f>
        <v>3373.92</v>
      </c>
      <c r="X58" s="108">
        <f t="shared" si="6"/>
        <v>0.27883636363636399</v>
      </c>
      <c r="Y58" s="108">
        <f t="shared" si="7"/>
        <v>0.25559999999999999</v>
      </c>
      <c r="Z58" s="108"/>
      <c r="AA58" s="101"/>
      <c r="AB58" s="108"/>
      <c r="AC58" s="91" t="e">
        <f>VLOOKUP(A:A,[8]门店PK分组!$A:$N,14,0)</f>
        <v>#N/A</v>
      </c>
    </row>
    <row r="59" spans="1:35" s="91" customFormat="1">
      <c r="A59" s="99">
        <v>116919</v>
      </c>
      <c r="B59" s="99" t="s">
        <v>103</v>
      </c>
      <c r="C59" s="99" t="s">
        <v>96</v>
      </c>
      <c r="D59" s="100">
        <v>4</v>
      </c>
      <c r="E59" s="100">
        <v>100</v>
      </c>
      <c r="F59" s="63">
        <v>300</v>
      </c>
      <c r="G59" s="91">
        <v>12650</v>
      </c>
      <c r="H59" s="101">
        <f>VLOOKUP(A:A,[4]门店PK分组!A:J,10,0)</f>
        <v>13800</v>
      </c>
      <c r="I59" s="93">
        <v>3476.7621428571401</v>
      </c>
      <c r="J59" s="96">
        <v>0.274842857142857</v>
      </c>
      <c r="K59" s="106">
        <f>VLOOKUP(A:A,[5]CXMDXSHZ!$B:$D,3,0)</f>
        <v>3293.52</v>
      </c>
      <c r="L59" s="108">
        <f t="shared" si="0"/>
        <v>0.26035731225296399</v>
      </c>
      <c r="M59" s="108">
        <f t="shared" si="1"/>
        <v>0.23866086956521701</v>
      </c>
      <c r="N59" s="108"/>
      <c r="O59" s="109"/>
      <c r="P59" s="108"/>
      <c r="Q59" s="69">
        <f>VLOOKUP(A:A,[6]CXMDXSHZ!$B:$D,3,0)</f>
        <v>13887.79</v>
      </c>
      <c r="R59" s="107">
        <f t="shared" si="3"/>
        <v>1.09784901185771</v>
      </c>
      <c r="S59" s="108">
        <f t="shared" si="12"/>
        <v>1.0063615942029001</v>
      </c>
      <c r="T59" s="101">
        <f t="shared" ref="T59:T62" si="24">E59</f>
        <v>100</v>
      </c>
      <c r="U59" s="101">
        <v>200</v>
      </c>
      <c r="V59" s="108" t="s">
        <v>269</v>
      </c>
      <c r="W59" s="69">
        <f>VLOOKUP(A:A,[7]CXMDXSHZ!$B:$D,3,0)</f>
        <v>12677.7</v>
      </c>
      <c r="X59" s="107">
        <f t="shared" si="6"/>
        <v>1.00218972332016</v>
      </c>
      <c r="Y59" s="108">
        <f t="shared" si="7"/>
        <v>0.91867391304347801</v>
      </c>
      <c r="Z59" s="101">
        <f t="shared" si="22"/>
        <v>100</v>
      </c>
      <c r="AA59" s="101"/>
      <c r="AB59" s="108"/>
      <c r="AC59" s="91" t="e">
        <f>VLOOKUP(A:A,[8]门店PK分组!$A:$N,14,0)</f>
        <v>#N/A</v>
      </c>
    </row>
    <row r="60" spans="1:35" s="68" customFormat="1">
      <c r="A60" s="24">
        <v>587</v>
      </c>
      <c r="B60" s="24" t="s">
        <v>104</v>
      </c>
      <c r="C60" s="24" t="s">
        <v>105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VLOOKUP(A:A,[4]门店PK分组!A:J,10,0)</f>
        <v>13200</v>
      </c>
      <c r="I60" s="69">
        <v>2919.4724428571499</v>
      </c>
      <c r="J60" s="110">
        <v>0.24127871428571501</v>
      </c>
      <c r="K60" s="106">
        <f>VLOOKUP(A:A,[5]CXMDXSHZ!$B:$D,3,0)</f>
        <v>12333.64</v>
      </c>
      <c r="L60" s="110">
        <f t="shared" si="0"/>
        <v>1.0193090909090901</v>
      </c>
      <c r="M60" s="110">
        <f t="shared" si="1"/>
        <v>0.93436666666666701</v>
      </c>
      <c r="N60" s="69">
        <f t="shared" si="23"/>
        <v>150</v>
      </c>
      <c r="O60" s="111"/>
      <c r="P60" s="110"/>
      <c r="Q60" s="69">
        <f>VLOOKUP(A:A,[6]CXMDXSHZ!$B:$D,3,0)</f>
        <v>12889.24</v>
      </c>
      <c r="R60" s="107">
        <f t="shared" si="3"/>
        <v>1.0652264462809899</v>
      </c>
      <c r="S60" s="110">
        <f t="shared" si="12"/>
        <v>0.97645757575757597</v>
      </c>
      <c r="T60" s="69">
        <f t="shared" si="24"/>
        <v>150</v>
      </c>
      <c r="U60" s="69">
        <v>150</v>
      </c>
      <c r="V60" s="110" t="s">
        <v>270</v>
      </c>
      <c r="W60" s="69">
        <f>VLOOKUP(A:A,[7]CXMDXSHZ!$B:$D,3,0)</f>
        <v>13287.55</v>
      </c>
      <c r="X60" s="107">
        <f t="shared" si="6"/>
        <v>1.09814462809917</v>
      </c>
      <c r="Y60" s="110">
        <f t="shared" si="7"/>
        <v>1.00663257575758</v>
      </c>
      <c r="Z60" s="101">
        <f t="shared" si="22"/>
        <v>150</v>
      </c>
      <c r="AA60" s="69">
        <v>150</v>
      </c>
      <c r="AB60" s="110" t="s">
        <v>239</v>
      </c>
      <c r="AC60" s="68" t="str">
        <f>VLOOKUP(A:A,[8]门店PK分组!$A:$N,14,0)</f>
        <v>杨科</v>
      </c>
    </row>
    <row r="61" spans="1:35" s="68" customFormat="1">
      <c r="A61" s="24">
        <v>704</v>
      </c>
      <c r="B61" s="24" t="s">
        <v>106</v>
      </c>
      <c r="C61" s="24" t="s">
        <v>105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VLOOKUP(A:A,[4]门店PK分组!A:J,10,0)</f>
        <v>10363.6363636364</v>
      </c>
      <c r="I61" s="69">
        <v>2364.9395</v>
      </c>
      <c r="J61" s="110">
        <v>0.248941</v>
      </c>
      <c r="K61" s="106">
        <f>VLOOKUP(A:A,[5]CXMDXSHZ!$B:$D,3,0)</f>
        <v>9965</v>
      </c>
      <c r="L61" s="110">
        <f t="shared" si="0"/>
        <v>1.04894736842105</v>
      </c>
      <c r="M61" s="110">
        <f t="shared" si="1"/>
        <v>0.96153508771929497</v>
      </c>
      <c r="N61" s="69">
        <f t="shared" si="23"/>
        <v>150</v>
      </c>
      <c r="O61" s="111">
        <v>150</v>
      </c>
      <c r="P61" s="110" t="s">
        <v>239</v>
      </c>
      <c r="Q61" s="69">
        <f>VLOOKUP(A:A,[6]CXMDXSHZ!$B:$D,3,0)</f>
        <v>10065.42</v>
      </c>
      <c r="R61" s="107">
        <f t="shared" si="3"/>
        <v>1.05951789473684</v>
      </c>
      <c r="S61" s="110">
        <f t="shared" si="12"/>
        <v>0.97122473684210198</v>
      </c>
      <c r="T61" s="69">
        <f t="shared" si="24"/>
        <v>150</v>
      </c>
      <c r="U61" s="69"/>
      <c r="V61" s="110"/>
      <c r="W61" s="69">
        <f>VLOOKUP(A:A,[7]CXMDXSHZ!$B:$D,3,0)</f>
        <v>9639.75</v>
      </c>
      <c r="X61" s="107">
        <f t="shared" si="6"/>
        <v>1.0147105263157901</v>
      </c>
      <c r="Y61" s="110">
        <f t="shared" si="7"/>
        <v>0.93015131578946997</v>
      </c>
      <c r="Z61" s="101">
        <f t="shared" si="22"/>
        <v>150</v>
      </c>
      <c r="AA61" s="69"/>
      <c r="AB61" s="110"/>
      <c r="AC61" s="68" t="str">
        <f>VLOOKUP(A:A,[8]门店PK分组!$A:$N,14,0)</f>
        <v>韩启敏</v>
      </c>
    </row>
    <row r="62" spans="1:35" s="91" customFormat="1">
      <c r="A62" s="99">
        <v>738</v>
      </c>
      <c r="B62" s="99" t="s">
        <v>107</v>
      </c>
      <c r="C62" s="99" t="s">
        <v>105</v>
      </c>
      <c r="D62" s="100">
        <v>2</v>
      </c>
      <c r="E62" s="100">
        <v>100</v>
      </c>
      <c r="F62" s="63">
        <v>300</v>
      </c>
      <c r="G62" s="91">
        <v>11000</v>
      </c>
      <c r="H62" s="101">
        <f>VLOOKUP(A:A,[4]门店PK分组!A:J,10,0)</f>
        <v>12000</v>
      </c>
      <c r="I62" s="93">
        <v>2811.6424285714302</v>
      </c>
      <c r="J62" s="96">
        <v>0.25560385714285699</v>
      </c>
      <c r="K62" s="106">
        <f>VLOOKUP(A:A,[5]CXMDXSHZ!$B:$D,3,0)</f>
        <v>11316.31</v>
      </c>
      <c r="L62" s="107">
        <f t="shared" si="0"/>
        <v>1.02875545454545</v>
      </c>
      <c r="M62" s="108">
        <f t="shared" si="1"/>
        <v>0.94302583333333301</v>
      </c>
      <c r="N62" s="101">
        <f t="shared" si="23"/>
        <v>100</v>
      </c>
      <c r="O62" s="109">
        <v>100</v>
      </c>
      <c r="P62" s="108" t="s">
        <v>271</v>
      </c>
      <c r="Q62" s="69">
        <f>VLOOKUP(A:A,[6]CXMDXSHZ!$B:$D,3,0)</f>
        <v>11180.02</v>
      </c>
      <c r="R62" s="107">
        <f t="shared" si="3"/>
        <v>1.0163654545454499</v>
      </c>
      <c r="S62" s="108">
        <f t="shared" si="12"/>
        <v>0.93166833333333299</v>
      </c>
      <c r="T62" s="101">
        <f t="shared" si="24"/>
        <v>100</v>
      </c>
      <c r="U62" s="101">
        <v>100</v>
      </c>
      <c r="V62" s="108" t="s">
        <v>271</v>
      </c>
      <c r="W62" s="69">
        <f>VLOOKUP(A:A,[7]CXMDXSHZ!$B:$D,3,0)</f>
        <v>3735.86</v>
      </c>
      <c r="X62" s="108">
        <f t="shared" si="6"/>
        <v>0.33962363636363602</v>
      </c>
      <c r="Y62" s="108">
        <f t="shared" si="7"/>
        <v>0.311321666666667</v>
      </c>
      <c r="Z62" s="108"/>
      <c r="AA62" s="101"/>
      <c r="AB62" s="108"/>
      <c r="AC62" s="91" t="str">
        <f>VLOOKUP(A:A,[8]门店PK分组!$A:$N,14,0)</f>
        <v>周有惠</v>
      </c>
    </row>
    <row r="63" spans="1:35" s="91" customFormat="1">
      <c r="A63" s="99">
        <v>710</v>
      </c>
      <c r="B63" s="99" t="s">
        <v>108</v>
      </c>
      <c r="C63" s="99" t="s">
        <v>105</v>
      </c>
      <c r="D63" s="100">
        <v>2</v>
      </c>
      <c r="E63" s="100">
        <v>100</v>
      </c>
      <c r="F63" s="63">
        <v>300</v>
      </c>
      <c r="G63" s="91">
        <v>9890</v>
      </c>
      <c r="H63" s="101">
        <f>VLOOKUP(A:A,[4]门店PK分组!A:J,10,0)</f>
        <v>10789.090909090901</v>
      </c>
      <c r="I63" s="93">
        <v>2921.64869857143</v>
      </c>
      <c r="J63" s="96">
        <v>0.29541442857142802</v>
      </c>
      <c r="K63" s="106">
        <f>VLOOKUP(A:A,[5]CXMDXSHZ!$B:$D,3,0)</f>
        <v>3610.72</v>
      </c>
      <c r="L63" s="108">
        <f t="shared" si="0"/>
        <v>0.36508796764408502</v>
      </c>
      <c r="M63" s="108">
        <f t="shared" si="1"/>
        <v>0.33466397034041101</v>
      </c>
      <c r="N63" s="108"/>
      <c r="O63" s="109"/>
      <c r="P63" s="108"/>
      <c r="Q63" s="69">
        <f>VLOOKUP(A:A,[6]CXMDXSHZ!$B:$D,3,0)</f>
        <v>3336.08</v>
      </c>
      <c r="R63" s="108">
        <f t="shared" si="3"/>
        <v>0.33731850353892801</v>
      </c>
      <c r="S63" s="108">
        <f t="shared" si="12"/>
        <v>0.30920862824401801</v>
      </c>
      <c r="T63" s="108"/>
      <c r="U63" s="101"/>
      <c r="V63" s="108"/>
      <c r="W63" s="69">
        <f>VLOOKUP(A:A,[7]CXMDXSHZ!$B:$D,3,0)</f>
        <v>6389.63</v>
      </c>
      <c r="X63" s="108">
        <f t="shared" si="6"/>
        <v>0.64606976744186095</v>
      </c>
      <c r="Y63" s="108">
        <f t="shared" si="7"/>
        <v>0.59223062015503902</v>
      </c>
      <c r="Z63" s="108"/>
      <c r="AA63" s="101"/>
      <c r="AB63" s="108"/>
      <c r="AC63" s="91" t="str">
        <f>VLOOKUP(A:A,[8]门店PK分组!$A:$N,14,0)</f>
        <v>吴志海</v>
      </c>
    </row>
    <row r="64" spans="1:35" s="68" customFormat="1">
      <c r="A64" s="24">
        <v>706</v>
      </c>
      <c r="B64" s="24" t="s">
        <v>109</v>
      </c>
      <c r="C64" s="24" t="s">
        <v>105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VLOOKUP(A:A,[4]门店PK分组!A:J,10,0)</f>
        <v>10387.6363636364</v>
      </c>
      <c r="I64" s="69">
        <v>2608.3301734285801</v>
      </c>
      <c r="J64" s="110">
        <v>0.27392671428571502</v>
      </c>
      <c r="K64" s="106">
        <f>VLOOKUP(A:A,[5]CXMDXSHZ!$B:$D,3,0)</f>
        <v>9860.34</v>
      </c>
      <c r="L64" s="110">
        <f t="shared" si="0"/>
        <v>1.03553245116572</v>
      </c>
      <c r="M64" s="110">
        <f t="shared" si="1"/>
        <v>0.94923808023524103</v>
      </c>
      <c r="N64" s="69">
        <f t="shared" ref="N64:N67" si="25">E64</f>
        <v>100</v>
      </c>
      <c r="O64" s="111">
        <v>100</v>
      </c>
      <c r="P64" s="110" t="s">
        <v>239</v>
      </c>
      <c r="Q64" s="69">
        <f>VLOOKUP(A:A,[6]CXMDXSHZ!$B:$D,3,0)</f>
        <v>9594.9699999999993</v>
      </c>
      <c r="R64" s="107">
        <f t="shared" si="3"/>
        <v>1.0076633060281499</v>
      </c>
      <c r="S64" s="110">
        <f t="shared" si="12"/>
        <v>0.92369136385912998</v>
      </c>
      <c r="T64" s="69">
        <f t="shared" ref="T64:T67" si="26">E64</f>
        <v>100</v>
      </c>
      <c r="U64" s="69"/>
      <c r="V64" s="110"/>
      <c r="W64" s="69">
        <f>VLOOKUP(A:A,[7]CXMDXSHZ!$B:$D,3,0)</f>
        <v>9600.64</v>
      </c>
      <c r="X64" s="107">
        <f t="shared" si="6"/>
        <v>1.00825876916614</v>
      </c>
      <c r="Y64" s="110">
        <f t="shared" si="7"/>
        <v>0.92423720506896001</v>
      </c>
      <c r="Z64" s="101">
        <f t="shared" ref="Z64:Z67" si="27">E64</f>
        <v>100</v>
      </c>
      <c r="AA64" s="69">
        <v>100</v>
      </c>
      <c r="AB64" s="110" t="s">
        <v>272</v>
      </c>
      <c r="AC64" s="68" t="str">
        <f>VLOOKUP(A:A,[8]门店PK分组!$A:$N,14,0)</f>
        <v>杨文英</v>
      </c>
    </row>
    <row r="65" spans="1:29" s="68" customFormat="1">
      <c r="A65" s="24">
        <v>351</v>
      </c>
      <c r="B65" s="24" t="s">
        <v>110</v>
      </c>
      <c r="C65" s="24" t="s">
        <v>105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VLOOKUP(A:A,[4]门店PK分组!A:J,10,0)</f>
        <v>10800</v>
      </c>
      <c r="I65" s="69">
        <v>2507.3913857142802</v>
      </c>
      <c r="J65" s="110">
        <v>0.25327185714285699</v>
      </c>
      <c r="K65" s="106">
        <f>VLOOKUP(A:A,[5]CXMDXSHZ!$B:$D,3,0)</f>
        <v>10064.370000000001</v>
      </c>
      <c r="L65" s="110">
        <f t="shared" si="0"/>
        <v>1.01660303030303</v>
      </c>
      <c r="M65" s="110">
        <f t="shared" si="1"/>
        <v>0.93188611111111097</v>
      </c>
      <c r="N65" s="69">
        <f t="shared" si="25"/>
        <v>100</v>
      </c>
      <c r="O65" s="111"/>
      <c r="P65" s="110"/>
      <c r="Q65" s="69">
        <f>VLOOKUP(A:A,[6]CXMDXSHZ!$B:$D,3,0)</f>
        <v>10121.41</v>
      </c>
      <c r="R65" s="107">
        <f t="shared" si="3"/>
        <v>1.0223646464646501</v>
      </c>
      <c r="S65" s="110">
        <f t="shared" si="12"/>
        <v>0.93716759259259297</v>
      </c>
      <c r="T65" s="69">
        <f t="shared" si="26"/>
        <v>100</v>
      </c>
      <c r="U65" s="69">
        <v>100</v>
      </c>
      <c r="V65" s="110" t="s">
        <v>239</v>
      </c>
      <c r="W65" s="69">
        <f>VLOOKUP(A:A,[7]CXMDXSHZ!$B:$D,3,0)</f>
        <v>4051.56</v>
      </c>
      <c r="X65" s="110">
        <f t="shared" si="6"/>
        <v>0.40924848484848497</v>
      </c>
      <c r="Y65" s="110">
        <f t="shared" si="7"/>
        <v>0.375144444444444</v>
      </c>
      <c r="Z65" s="110"/>
      <c r="AA65" s="69"/>
      <c r="AB65" s="110"/>
      <c r="AC65" s="68" t="str">
        <f>VLOOKUP(A:A,[8]门店PK分组!$A:$N,14,0)</f>
        <v>聂丽</v>
      </c>
    </row>
    <row r="66" spans="1:29" s="91" customFormat="1">
      <c r="A66" s="99">
        <v>713</v>
      </c>
      <c r="B66" s="99" t="s">
        <v>111</v>
      </c>
      <c r="C66" s="99" t="s">
        <v>105</v>
      </c>
      <c r="D66" s="100">
        <v>4</v>
      </c>
      <c r="E66" s="100">
        <v>100</v>
      </c>
      <c r="F66" s="100">
        <v>300</v>
      </c>
      <c r="G66" s="91">
        <v>9200</v>
      </c>
      <c r="H66" s="101">
        <f>VLOOKUP(A:A,[4]门店PK分组!A:J,10,0)</f>
        <v>10036.3636363636</v>
      </c>
      <c r="I66" s="101">
        <v>2329.3348571428601</v>
      </c>
      <c r="J66" s="108">
        <v>0.25318857142857198</v>
      </c>
      <c r="K66" s="106">
        <f>VLOOKUP(A:A,[5]CXMDXSHZ!$B:$D,3,0)</f>
        <v>9224.6</v>
      </c>
      <c r="L66" s="108">
        <f t="shared" ref="L66:L129" si="28">K66/G66</f>
        <v>1.0026739130434801</v>
      </c>
      <c r="M66" s="108">
        <f t="shared" ref="M66:M129" si="29">K66/H66</f>
        <v>0.91911775362319204</v>
      </c>
      <c r="N66" s="101">
        <f t="shared" si="25"/>
        <v>100</v>
      </c>
      <c r="O66" s="109"/>
      <c r="P66" s="108"/>
      <c r="Q66" s="101">
        <f>VLOOKUP(A:A,[6]CXMDXSHZ!$B:$D,3,0)</f>
        <v>9655.06</v>
      </c>
      <c r="R66" s="107">
        <f t="shared" ref="R66:R129" si="30">Q66/G66</f>
        <v>1.0494630434782599</v>
      </c>
      <c r="S66" s="108">
        <f t="shared" si="12"/>
        <v>0.96200778985507596</v>
      </c>
      <c r="T66" s="101">
        <f t="shared" si="26"/>
        <v>100</v>
      </c>
      <c r="U66" s="101">
        <v>100</v>
      </c>
      <c r="V66" s="108" t="s">
        <v>239</v>
      </c>
      <c r="W66" s="69">
        <f>VLOOKUP(A:A,[7]CXMDXSHZ!$B:$D,3,0)</f>
        <v>9230.6299999999992</v>
      </c>
      <c r="X66" s="107">
        <f t="shared" ref="X66:X129" si="31">W66/G66</f>
        <v>1.0033293478260901</v>
      </c>
      <c r="Y66" s="108">
        <f t="shared" ref="Y66:Y129" si="32">W66/H66</f>
        <v>0.91971856884058301</v>
      </c>
      <c r="Z66" s="101">
        <f t="shared" si="27"/>
        <v>100</v>
      </c>
      <c r="AA66" s="101"/>
      <c r="AB66" s="108"/>
      <c r="AC66" s="91" t="str">
        <f>VLOOKUP(A:A,[8]门店PK分组!$A:$N,14,0)</f>
        <v>何丽萍</v>
      </c>
    </row>
    <row r="67" spans="1:29" s="91" customFormat="1">
      <c r="A67" s="99">
        <v>110378</v>
      </c>
      <c r="B67" s="99" t="s">
        <v>112</v>
      </c>
      <c r="C67" s="99" t="s">
        <v>105</v>
      </c>
      <c r="D67" s="100">
        <v>4</v>
      </c>
      <c r="E67" s="100">
        <v>100</v>
      </c>
      <c r="F67" s="100">
        <v>300</v>
      </c>
      <c r="G67" s="91">
        <v>8050</v>
      </c>
      <c r="H67" s="101">
        <f>VLOOKUP(A:A,[4]门店PK分组!A:J,10,0)</f>
        <v>8781.8181818181802</v>
      </c>
      <c r="I67" s="101">
        <v>1833.0102999999999</v>
      </c>
      <c r="J67" s="108">
        <v>0.22770314285714299</v>
      </c>
      <c r="K67" s="106">
        <f>VLOOKUP(A:A,[5]CXMDXSHZ!$B:$D,3,0)</f>
        <v>8901.01</v>
      </c>
      <c r="L67" s="108">
        <f t="shared" si="28"/>
        <v>1.1057155279503099</v>
      </c>
      <c r="M67" s="108">
        <f t="shared" si="29"/>
        <v>1.01357256728778</v>
      </c>
      <c r="N67" s="101">
        <f t="shared" si="25"/>
        <v>100</v>
      </c>
      <c r="O67" s="109">
        <v>100</v>
      </c>
      <c r="P67" s="108" t="s">
        <v>273</v>
      </c>
      <c r="Q67" s="101">
        <f>VLOOKUP(A:A,[6]CXMDXSHZ!$B:$D,3,0)</f>
        <v>8317.9599999999991</v>
      </c>
      <c r="R67" s="107">
        <f t="shared" si="30"/>
        <v>1.03328695652174</v>
      </c>
      <c r="S67" s="108">
        <f t="shared" si="12"/>
        <v>0.94717971014492797</v>
      </c>
      <c r="T67" s="101">
        <f t="shared" si="26"/>
        <v>100</v>
      </c>
      <c r="U67" s="101"/>
      <c r="V67" s="108"/>
      <c r="W67" s="69">
        <f>VLOOKUP(A:A,[7]CXMDXSHZ!$B:$D,3,0)</f>
        <v>8225.19</v>
      </c>
      <c r="X67" s="107">
        <f t="shared" si="31"/>
        <v>1.02176273291925</v>
      </c>
      <c r="Y67" s="108">
        <f t="shared" si="32"/>
        <v>0.93661583850931696</v>
      </c>
      <c r="Z67" s="101">
        <f t="shared" si="27"/>
        <v>100</v>
      </c>
      <c r="AA67" s="101">
        <v>100</v>
      </c>
      <c r="AB67" s="108" t="s">
        <v>239</v>
      </c>
      <c r="AC67" s="91" t="str">
        <f>VLOOKUP(A:A,[8]门店PK分组!$A:$N,14,0)</f>
        <v>吴阳</v>
      </c>
    </row>
    <row r="68" spans="1:29">
      <c r="A68" s="61">
        <v>571</v>
      </c>
      <c r="B68" s="61" t="s">
        <v>113</v>
      </c>
      <c r="C68" s="61" t="s">
        <v>114</v>
      </c>
      <c r="D68" s="62">
        <v>1</v>
      </c>
      <c r="E68" s="62">
        <v>200</v>
      </c>
      <c r="F68" s="63">
        <v>600</v>
      </c>
      <c r="G68" s="64">
        <v>28000</v>
      </c>
      <c r="H68" s="93">
        <f>VLOOKUP(A:A,[4]门店PK分组!A:J,10,0)</f>
        <v>30545.4545454545</v>
      </c>
      <c r="I68" s="93">
        <v>6529.6</v>
      </c>
      <c r="J68" s="96">
        <v>0.23319999999999999</v>
      </c>
      <c r="K68" s="106">
        <f>VLOOKUP(A:A,[5]CXMDXSHZ!$B:$D,3,0)</f>
        <v>22191.3</v>
      </c>
      <c r="L68" s="96">
        <f t="shared" si="28"/>
        <v>0.79254642857142898</v>
      </c>
      <c r="M68" s="96">
        <f t="shared" si="29"/>
        <v>0.72650089285714403</v>
      </c>
      <c r="N68" s="96"/>
      <c r="P68" s="96"/>
      <c r="Q68" s="69">
        <f>VLOOKUP(A:A,[6]CXMDXSHZ!$B:$D,3,0)</f>
        <v>10301.14</v>
      </c>
      <c r="R68" s="96">
        <f t="shared" si="30"/>
        <v>0.367897857142857</v>
      </c>
      <c r="S68" s="96">
        <f t="shared" si="12"/>
        <v>0.33723970238095302</v>
      </c>
      <c r="T68" s="96"/>
      <c r="V68" s="96"/>
      <c r="W68" s="69">
        <f>VLOOKUP(A:A,[7]CXMDXSHZ!$B:$D,3,0)</f>
        <v>12071.78</v>
      </c>
      <c r="X68" s="96">
        <f t="shared" si="31"/>
        <v>0.43113499999999999</v>
      </c>
      <c r="Y68" s="96">
        <f t="shared" si="32"/>
        <v>0.39520708333333399</v>
      </c>
      <c r="Z68" s="96"/>
      <c r="AB68" s="96"/>
      <c r="AC68" s="64" t="str">
        <f>VLOOKUP(A:A,[8]门店PK分组!$A:$N,14,0)</f>
        <v>于春莲</v>
      </c>
    </row>
    <row r="69" spans="1:29">
      <c r="A69" s="61">
        <v>712</v>
      </c>
      <c r="B69" s="61" t="s">
        <v>115</v>
      </c>
      <c r="C69" s="61" t="s">
        <v>114</v>
      </c>
      <c r="D69" s="62">
        <v>1</v>
      </c>
      <c r="E69" s="62">
        <v>200</v>
      </c>
      <c r="F69" s="63">
        <v>600</v>
      </c>
      <c r="G69" s="64">
        <v>23000</v>
      </c>
      <c r="H69" s="93">
        <f>VLOOKUP(A:A,[4]门店PK分组!A:J,10,0)</f>
        <v>25090.909090909099</v>
      </c>
      <c r="I69" s="93">
        <v>6417.1642857142897</v>
      </c>
      <c r="J69" s="96">
        <v>0.27900714285714301</v>
      </c>
      <c r="K69" s="106">
        <f>VLOOKUP(A:A,[5]CXMDXSHZ!$B:$D,3,0)</f>
        <v>8997.23</v>
      </c>
      <c r="L69" s="96">
        <f t="shared" si="28"/>
        <v>0.39118391304347799</v>
      </c>
      <c r="M69" s="96">
        <f t="shared" si="29"/>
        <v>0.35858525362318799</v>
      </c>
      <c r="N69" s="96"/>
      <c r="P69" s="96"/>
      <c r="Q69" s="69">
        <f>VLOOKUP(A:A,[6]CXMDXSHZ!$B:$D,3,0)</f>
        <v>10576.61</v>
      </c>
      <c r="R69" s="96">
        <f t="shared" si="30"/>
        <v>0.45985260869565198</v>
      </c>
      <c r="S69" s="96">
        <f t="shared" si="12"/>
        <v>0.42153155797101399</v>
      </c>
      <c r="T69" s="96"/>
      <c r="V69" s="96"/>
      <c r="W69" s="69">
        <f>VLOOKUP(A:A,[7]CXMDXSHZ!$B:$D,3,0)</f>
        <v>7638.24</v>
      </c>
      <c r="X69" s="96">
        <f t="shared" si="31"/>
        <v>0.33209739130434801</v>
      </c>
      <c r="Y69" s="96">
        <f t="shared" si="32"/>
        <v>0.30442260869565202</v>
      </c>
      <c r="Z69" s="96"/>
      <c r="AB69" s="96"/>
      <c r="AC69" s="64" t="str">
        <f>VLOOKUP(A:A,[8]门店PK分组!$A:$N,14,0)</f>
        <v>段文秀</v>
      </c>
    </row>
    <row r="70" spans="1:29">
      <c r="A70" s="61">
        <v>707</v>
      </c>
      <c r="B70" s="61" t="s">
        <v>116</v>
      </c>
      <c r="C70" s="61" t="s">
        <v>114</v>
      </c>
      <c r="D70" s="62">
        <v>1</v>
      </c>
      <c r="E70" s="62">
        <v>200</v>
      </c>
      <c r="F70" s="63">
        <v>600</v>
      </c>
      <c r="G70" s="64">
        <v>21600</v>
      </c>
      <c r="H70" s="93">
        <f>VLOOKUP(A:A,[4]门店PK分组!A:J,10,0)</f>
        <v>23563.6363636364</v>
      </c>
      <c r="I70" s="93">
        <v>5756.7085714285604</v>
      </c>
      <c r="J70" s="96">
        <v>0.26651428571428498</v>
      </c>
      <c r="K70" s="106">
        <f>VLOOKUP(A:A,[5]CXMDXSHZ!$B:$D,3,0)</f>
        <v>21612.87</v>
      </c>
      <c r="L70" s="107">
        <f t="shared" si="28"/>
        <v>1.00059583333333</v>
      </c>
      <c r="M70" s="96">
        <f t="shared" si="29"/>
        <v>0.91721284722222096</v>
      </c>
      <c r="N70" s="93">
        <f t="shared" ref="N70:N73" si="33">E70</f>
        <v>200</v>
      </c>
      <c r="O70" s="95">
        <v>400</v>
      </c>
      <c r="P70" s="96" t="s">
        <v>274</v>
      </c>
      <c r="Q70" s="69">
        <f>VLOOKUP(A:A,[6]CXMDXSHZ!$B:$D,3,0)</f>
        <v>8720.5400000000009</v>
      </c>
      <c r="R70" s="96">
        <f t="shared" si="30"/>
        <v>0.40372870370370401</v>
      </c>
      <c r="S70" s="96">
        <f t="shared" si="12"/>
        <v>0.370084645061728</v>
      </c>
      <c r="T70" s="96"/>
      <c r="V70" s="96"/>
      <c r="W70" s="69">
        <f>VLOOKUP(A:A,[7]CXMDXSHZ!$B:$D,3,0)</f>
        <v>10071.209999999999</v>
      </c>
      <c r="X70" s="96">
        <f t="shared" si="31"/>
        <v>0.46625972222222201</v>
      </c>
      <c r="Y70" s="96">
        <f t="shared" si="32"/>
        <v>0.42740474537036999</v>
      </c>
      <c r="Z70" s="96"/>
      <c r="AB70" s="96"/>
      <c r="AC70" s="64" t="str">
        <f>VLOOKUP(A:A,[8]门店PK分组!$A:$N,14,0)</f>
        <v>马雪</v>
      </c>
    </row>
    <row r="71" spans="1:29" s="91" customFormat="1">
      <c r="A71" s="99">
        <v>511</v>
      </c>
      <c r="B71" s="99" t="s">
        <v>117</v>
      </c>
      <c r="C71" s="99" t="s">
        <v>114</v>
      </c>
      <c r="D71" s="100">
        <v>2</v>
      </c>
      <c r="E71" s="100">
        <v>150</v>
      </c>
      <c r="F71" s="63">
        <v>450</v>
      </c>
      <c r="G71" s="91">
        <v>18920</v>
      </c>
      <c r="H71" s="101">
        <f>VLOOKUP(A:A,[4]门店PK分组!A:J,10,0)</f>
        <v>20640</v>
      </c>
      <c r="I71" s="93">
        <v>4979.4196571428502</v>
      </c>
      <c r="J71" s="96">
        <v>0.263182857142857</v>
      </c>
      <c r="K71" s="106">
        <f>VLOOKUP(A:A,[5]CXMDXSHZ!$B:$D,3,0)</f>
        <v>19251.689999999999</v>
      </c>
      <c r="L71" s="107">
        <f t="shared" si="28"/>
        <v>1.01753118393235</v>
      </c>
      <c r="M71" s="108">
        <f t="shared" si="29"/>
        <v>0.93273691860465102</v>
      </c>
      <c r="N71" s="101">
        <f t="shared" si="33"/>
        <v>150</v>
      </c>
      <c r="O71" s="109"/>
      <c r="P71" s="108"/>
      <c r="Q71" s="69">
        <f>VLOOKUP(A:A,[6]CXMDXSHZ!$B:$D,3,0)</f>
        <v>19309.419999999998</v>
      </c>
      <c r="R71" s="107">
        <f t="shared" si="30"/>
        <v>1.0205824524312901</v>
      </c>
      <c r="S71" s="108">
        <f t="shared" si="12"/>
        <v>0.93553391472868197</v>
      </c>
      <c r="T71" s="101">
        <f t="shared" ref="T71:T76" si="34">E71</f>
        <v>150</v>
      </c>
      <c r="U71" s="101">
        <v>150</v>
      </c>
      <c r="V71" s="108" t="s">
        <v>275</v>
      </c>
      <c r="W71" s="69">
        <f>VLOOKUP(A:A,[7]CXMDXSHZ!$B:$D,3,0)</f>
        <v>13759.31</v>
      </c>
      <c r="X71" s="108">
        <f t="shared" si="31"/>
        <v>0.72723625792811797</v>
      </c>
      <c r="Y71" s="108">
        <f t="shared" si="32"/>
        <v>0.66663323643410899</v>
      </c>
      <c r="Z71" s="108"/>
      <c r="AA71" s="101"/>
      <c r="AB71" s="108"/>
      <c r="AC71" s="91" t="str">
        <f>VLOOKUP(A:A,[8]门店PK分组!$A:$N,14,0)</f>
        <v>殷岱菊</v>
      </c>
    </row>
    <row r="72" spans="1:29" s="91" customFormat="1">
      <c r="A72" s="99">
        <v>387</v>
      </c>
      <c r="B72" s="99" t="s">
        <v>118</v>
      </c>
      <c r="C72" s="99" t="s">
        <v>114</v>
      </c>
      <c r="D72" s="100">
        <v>2</v>
      </c>
      <c r="E72" s="100">
        <v>150</v>
      </c>
      <c r="F72" s="63">
        <v>450</v>
      </c>
      <c r="G72" s="91">
        <v>16380</v>
      </c>
      <c r="H72" s="101">
        <f>VLOOKUP(A:A,[4]门店PK分组!A:J,10,0)</f>
        <v>17869.090909090901</v>
      </c>
      <c r="I72" s="93">
        <v>3691.5793200000098</v>
      </c>
      <c r="J72" s="96">
        <v>0.22537114285714299</v>
      </c>
      <c r="K72" s="106">
        <f>VLOOKUP(A:A,[5]CXMDXSHZ!$B:$D,3,0)</f>
        <v>5123.7700000000004</v>
      </c>
      <c r="L72" s="108">
        <f t="shared" si="28"/>
        <v>0.31280647130647099</v>
      </c>
      <c r="M72" s="108">
        <f t="shared" si="29"/>
        <v>0.28673926536426603</v>
      </c>
      <c r="N72" s="108"/>
      <c r="O72" s="109"/>
      <c r="P72" s="108"/>
      <c r="Q72" s="69">
        <f>VLOOKUP(A:A,[6]CXMDXSHZ!$B:$D,3,0)</f>
        <v>6198.09</v>
      </c>
      <c r="R72" s="108">
        <f t="shared" si="30"/>
        <v>0.37839377289377302</v>
      </c>
      <c r="S72" s="108">
        <f t="shared" si="12"/>
        <v>0.34686095848595899</v>
      </c>
      <c r="T72" s="108"/>
      <c r="U72" s="101"/>
      <c r="V72" s="108"/>
      <c r="W72" s="69">
        <f>VLOOKUP(A:A,[7]CXMDXSHZ!$B:$D,3,0)</f>
        <v>10555.59</v>
      </c>
      <c r="X72" s="108">
        <f t="shared" si="31"/>
        <v>0.64441941391941404</v>
      </c>
      <c r="Y72" s="108">
        <f t="shared" si="32"/>
        <v>0.59071779609279595</v>
      </c>
      <c r="Z72" s="108"/>
      <c r="AA72" s="101"/>
      <c r="AB72" s="108"/>
      <c r="AC72" s="91" t="str">
        <f>VLOOKUP(A:A,[8]门店PK分组!$A:$N,14,0)</f>
        <v>任远芳</v>
      </c>
    </row>
    <row r="73" spans="1:29" s="91" customFormat="1">
      <c r="A73" s="99">
        <v>737</v>
      </c>
      <c r="B73" s="99" t="s">
        <v>119</v>
      </c>
      <c r="C73" s="99" t="s">
        <v>114</v>
      </c>
      <c r="D73" s="100">
        <v>2</v>
      </c>
      <c r="E73" s="100">
        <v>150</v>
      </c>
      <c r="F73" s="63">
        <v>450</v>
      </c>
      <c r="G73" s="91">
        <v>17600</v>
      </c>
      <c r="H73" s="101">
        <f>VLOOKUP(A:A,[4]门店PK分组!A:J,10,0)</f>
        <v>19200</v>
      </c>
      <c r="I73" s="93">
        <v>4177.6114285714202</v>
      </c>
      <c r="J73" s="96">
        <v>0.237364285714285</v>
      </c>
      <c r="K73" s="106">
        <f>VLOOKUP(A:A,[5]CXMDXSHZ!$B:$D,3,0)</f>
        <v>17955.63</v>
      </c>
      <c r="L73" s="107">
        <f t="shared" si="28"/>
        <v>1.02020625</v>
      </c>
      <c r="M73" s="108">
        <f t="shared" si="29"/>
        <v>0.9351890625</v>
      </c>
      <c r="N73" s="101">
        <f t="shared" si="33"/>
        <v>150</v>
      </c>
      <c r="O73" s="109">
        <v>150</v>
      </c>
      <c r="P73" s="108" t="s">
        <v>275</v>
      </c>
      <c r="Q73" s="69">
        <f>VLOOKUP(A:A,[6]CXMDXSHZ!$B:$D,3,0)</f>
        <v>17613.04</v>
      </c>
      <c r="R73" s="107">
        <f t="shared" si="30"/>
        <v>1.0007409090909101</v>
      </c>
      <c r="S73" s="108">
        <f t="shared" si="12"/>
        <v>0.91734583333333297</v>
      </c>
      <c r="T73" s="101">
        <f t="shared" si="34"/>
        <v>150</v>
      </c>
      <c r="U73" s="101"/>
      <c r="V73" s="108"/>
      <c r="W73" s="69">
        <f>VLOOKUP(A:A,[7]CXMDXSHZ!$B:$D,3,0)</f>
        <v>18362.259999999998</v>
      </c>
      <c r="X73" s="107">
        <f t="shared" si="31"/>
        <v>1.0433102272727299</v>
      </c>
      <c r="Y73" s="108">
        <f t="shared" si="32"/>
        <v>0.95636770833333296</v>
      </c>
      <c r="Z73" s="101">
        <f t="shared" ref="Z73:Z75" si="35">E73</f>
        <v>150</v>
      </c>
      <c r="AA73" s="101">
        <v>300</v>
      </c>
      <c r="AB73" s="108" t="s">
        <v>276</v>
      </c>
      <c r="AC73" s="91" t="str">
        <f>VLOOKUP(A:A,[8]门店PK分组!$A:$N,14,0)</f>
        <v>张亚红</v>
      </c>
    </row>
    <row r="74" spans="1:29" s="68" customFormat="1">
      <c r="A74" s="24">
        <v>377</v>
      </c>
      <c r="B74" s="24" t="s">
        <v>120</v>
      </c>
      <c r="C74" s="24" t="s">
        <v>114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VLOOKUP(A:A,[4]门店PK分组!A:J,10,0)</f>
        <v>16494.5454545455</v>
      </c>
      <c r="I74" s="69">
        <v>4251.3292799999999</v>
      </c>
      <c r="J74" s="110">
        <v>0.28117257142857199</v>
      </c>
      <c r="K74" s="106">
        <f>VLOOKUP(A:A,[5]CXMDXSHZ!$B:$D,3,0)</f>
        <v>8136.65</v>
      </c>
      <c r="L74" s="110">
        <f t="shared" si="28"/>
        <v>0.53813822751322704</v>
      </c>
      <c r="M74" s="110">
        <f t="shared" si="29"/>
        <v>0.49329337522045702</v>
      </c>
      <c r="N74" s="110"/>
      <c r="O74" s="111"/>
      <c r="P74" s="110"/>
      <c r="Q74" s="69">
        <f>VLOOKUP(A:A,[6]CXMDXSHZ!$B:$D,3,0)</f>
        <v>19607.099999999999</v>
      </c>
      <c r="R74" s="107">
        <f t="shared" si="30"/>
        <v>1.29676587301587</v>
      </c>
      <c r="S74" s="110">
        <f t="shared" si="12"/>
        <v>1.18870205026455</v>
      </c>
      <c r="T74" s="69">
        <f t="shared" si="34"/>
        <v>150</v>
      </c>
      <c r="U74" s="69">
        <v>150</v>
      </c>
      <c r="V74" s="110" t="s">
        <v>239</v>
      </c>
      <c r="W74" s="69">
        <f>VLOOKUP(A:A,[7]CXMDXSHZ!$B:$D,3,0)</f>
        <v>25776.3</v>
      </c>
      <c r="X74" s="107">
        <f t="shared" si="31"/>
        <v>1.70478174603175</v>
      </c>
      <c r="Y74" s="110">
        <f t="shared" si="32"/>
        <v>1.5627166005291</v>
      </c>
      <c r="Z74" s="101">
        <f t="shared" si="35"/>
        <v>150</v>
      </c>
      <c r="AA74" s="69">
        <v>150</v>
      </c>
      <c r="AB74" s="110" t="s">
        <v>239</v>
      </c>
      <c r="AC74" s="68" t="str">
        <f>VLOOKUP(A:A,[8]门店PK分组!$A:$N,14,0)</f>
        <v>朱文艺</v>
      </c>
    </row>
    <row r="75" spans="1:29" s="68" customFormat="1">
      <c r="A75" s="24">
        <v>118074</v>
      </c>
      <c r="B75" s="24" t="s">
        <v>121</v>
      </c>
      <c r="C75" s="24" t="s">
        <v>114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VLOOKUP(A:A,[4]门店PK分组!A:J,10,0)</f>
        <v>17594.181818181802</v>
      </c>
      <c r="I75" s="69">
        <v>3981.3396480000001</v>
      </c>
      <c r="J75" s="110">
        <v>0.24685885714285699</v>
      </c>
      <c r="K75" s="106">
        <f>VLOOKUP(A:A,[5]CXMDXSHZ!$B:$D,3,0)</f>
        <v>16399.099999999999</v>
      </c>
      <c r="L75" s="110">
        <f t="shared" si="28"/>
        <v>1.01680927579365</v>
      </c>
      <c r="M75" s="110">
        <f t="shared" si="29"/>
        <v>0.93207516947751401</v>
      </c>
      <c r="N75" s="69">
        <f t="shared" ref="N75:N79" si="36">E75</f>
        <v>150</v>
      </c>
      <c r="O75" s="111">
        <v>150</v>
      </c>
      <c r="P75" s="110" t="s">
        <v>277</v>
      </c>
      <c r="Q75" s="69">
        <f>VLOOKUP(A:A,[6]CXMDXSHZ!$B:$D,3,0)</f>
        <v>16340.3</v>
      </c>
      <c r="R75" s="107">
        <f t="shared" si="30"/>
        <v>1.01316344246032</v>
      </c>
      <c r="S75" s="110">
        <f t="shared" si="12"/>
        <v>0.92873315558862501</v>
      </c>
      <c r="T75" s="69">
        <f t="shared" si="34"/>
        <v>150</v>
      </c>
      <c r="U75" s="69"/>
      <c r="V75" s="110"/>
      <c r="W75" s="69">
        <f>VLOOKUP(A:A,[7]CXMDXSHZ!$B:$D,3,0)</f>
        <v>16139.61</v>
      </c>
      <c r="X75" s="107">
        <f t="shared" si="31"/>
        <v>1.00071986607143</v>
      </c>
      <c r="Y75" s="110">
        <f t="shared" si="32"/>
        <v>0.91732654389880997</v>
      </c>
      <c r="Z75" s="101">
        <f t="shared" si="35"/>
        <v>150</v>
      </c>
      <c r="AA75" s="69"/>
      <c r="AB75" s="110"/>
      <c r="AC75" s="68" t="str">
        <f>VLOOKUP(A:A,[8]门店PK分组!$A:$N,14,0)</f>
        <v>李蕊如</v>
      </c>
    </row>
    <row r="76" spans="1:29" s="91" customFormat="1">
      <c r="A76" s="99">
        <v>105751</v>
      </c>
      <c r="B76" s="99" t="s">
        <v>122</v>
      </c>
      <c r="C76" s="99" t="s">
        <v>114</v>
      </c>
      <c r="D76" s="100">
        <v>4</v>
      </c>
      <c r="E76" s="100">
        <v>100</v>
      </c>
      <c r="F76" s="63">
        <v>300</v>
      </c>
      <c r="G76" s="91">
        <v>14960</v>
      </c>
      <c r="H76" s="101">
        <f>VLOOKUP(A:A,[4]门店PK分组!A:J,10,0)</f>
        <v>16320</v>
      </c>
      <c r="I76" s="93">
        <v>4111.6491428571399</v>
      </c>
      <c r="J76" s="96">
        <v>0.274842857142857</v>
      </c>
      <c r="K76" s="106">
        <f>VLOOKUP(A:A,[5]CXMDXSHZ!$B:$D,3,0)</f>
        <v>6376.71</v>
      </c>
      <c r="L76" s="108">
        <f t="shared" si="28"/>
        <v>0.42625066844919801</v>
      </c>
      <c r="M76" s="108">
        <f t="shared" si="29"/>
        <v>0.39072977941176501</v>
      </c>
      <c r="N76" s="108"/>
      <c r="O76" s="109"/>
      <c r="P76" s="108"/>
      <c r="Q76" s="69">
        <f>VLOOKUP(A:A,[6]CXMDXSHZ!$B:$D,3,0)</f>
        <v>15004.79</v>
      </c>
      <c r="R76" s="107">
        <f t="shared" si="30"/>
        <v>1.0029939839572199</v>
      </c>
      <c r="S76" s="108">
        <f t="shared" si="12"/>
        <v>0.91941115196078405</v>
      </c>
      <c r="T76" s="101">
        <f t="shared" si="34"/>
        <v>100</v>
      </c>
      <c r="U76" s="101">
        <v>100</v>
      </c>
      <c r="V76" s="108" t="s">
        <v>278</v>
      </c>
      <c r="W76" s="69">
        <f>VLOOKUP(A:A,[7]CXMDXSHZ!$B:$D,3,0)</f>
        <v>7471.99</v>
      </c>
      <c r="X76" s="108">
        <f t="shared" si="31"/>
        <v>0.499464572192513</v>
      </c>
      <c r="Y76" s="108">
        <f t="shared" si="32"/>
        <v>0.45784252450980401</v>
      </c>
      <c r="Z76" s="108"/>
      <c r="AA76" s="101"/>
      <c r="AB76" s="108"/>
      <c r="AC76" s="91" t="str">
        <f>VLOOKUP(A:A,[8]门店PK分组!$A:$N,14,0)</f>
        <v>纪莉萍</v>
      </c>
    </row>
    <row r="77" spans="1:29" s="91" customFormat="1">
      <c r="A77" s="99">
        <v>515</v>
      </c>
      <c r="B77" s="99" t="s">
        <v>123</v>
      </c>
      <c r="C77" s="99" t="s">
        <v>114</v>
      </c>
      <c r="D77" s="100">
        <v>4</v>
      </c>
      <c r="E77" s="100">
        <v>100</v>
      </c>
      <c r="F77" s="63">
        <v>300</v>
      </c>
      <c r="G77" s="91">
        <v>13200</v>
      </c>
      <c r="H77" s="101">
        <f>VLOOKUP(A:A,[4]门店PK分组!A:J,10,0)</f>
        <v>14400</v>
      </c>
      <c r="I77" s="93">
        <v>3531.18102857144</v>
      </c>
      <c r="J77" s="96">
        <v>0.26751371428571502</v>
      </c>
      <c r="K77" s="106">
        <f>VLOOKUP(A:A,[5]CXMDXSHZ!$B:$D,3,0)</f>
        <v>13251.05</v>
      </c>
      <c r="L77" s="107">
        <f t="shared" si="28"/>
        <v>1.0038674242424199</v>
      </c>
      <c r="M77" s="108">
        <f t="shared" si="29"/>
        <v>0.92021180555555504</v>
      </c>
      <c r="N77" s="101">
        <f t="shared" si="36"/>
        <v>100</v>
      </c>
      <c r="O77" s="109">
        <v>100</v>
      </c>
      <c r="P77" s="108" t="s">
        <v>279</v>
      </c>
      <c r="Q77" s="69">
        <f>VLOOKUP(A:A,[6]CXMDXSHZ!$B:$D,3,0)</f>
        <v>7078.7</v>
      </c>
      <c r="R77" s="108">
        <f t="shared" si="30"/>
        <v>0.53626515151515197</v>
      </c>
      <c r="S77" s="108">
        <f t="shared" si="12"/>
        <v>0.49157638888888899</v>
      </c>
      <c r="T77" s="108"/>
      <c r="U77" s="101"/>
      <c r="V77" s="108"/>
      <c r="W77" s="69">
        <f>VLOOKUP(A:A,[7]CXMDXSHZ!$B:$D,3,0)</f>
        <v>15627.1</v>
      </c>
      <c r="X77" s="107">
        <f t="shared" si="31"/>
        <v>1.18387121212121</v>
      </c>
      <c r="Y77" s="108">
        <f t="shared" si="32"/>
        <v>1.0852152777777799</v>
      </c>
      <c r="Z77" s="101">
        <f>E77</f>
        <v>100</v>
      </c>
      <c r="AA77" s="101">
        <v>100</v>
      </c>
      <c r="AB77" s="108" t="s">
        <v>279</v>
      </c>
      <c r="AC77" s="91" t="str">
        <f>VLOOKUP(A:A,[8]门店PK分组!$A:$N,14,0)</f>
        <v>吴洪瑶</v>
      </c>
    </row>
    <row r="78" spans="1:29" s="68" customFormat="1">
      <c r="A78" s="24">
        <v>103639</v>
      </c>
      <c r="B78" s="24" t="s">
        <v>124</v>
      </c>
      <c r="C78" s="24" t="s">
        <v>114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VLOOKUP(A:A,[4]门店PK分组!A:J,10,0)</f>
        <v>13666.909090909099</v>
      </c>
      <c r="I78" s="69">
        <v>3339.93437485715</v>
      </c>
      <c r="J78" s="110">
        <v>0.26659757142857199</v>
      </c>
      <c r="K78" s="106">
        <f>VLOOKUP(A:A,[5]CXMDXSHZ!$B:$D,3,0)</f>
        <v>12702.46</v>
      </c>
      <c r="L78" s="110">
        <f t="shared" si="28"/>
        <v>1.01392560664112</v>
      </c>
      <c r="M78" s="110">
        <f t="shared" si="29"/>
        <v>0.92943180608769604</v>
      </c>
      <c r="N78" s="69">
        <f t="shared" si="36"/>
        <v>100</v>
      </c>
      <c r="O78" s="111"/>
      <c r="P78" s="110"/>
      <c r="Q78" s="69">
        <f>VLOOKUP(A:A,[6]CXMDXSHZ!$B:$D,3,0)</f>
        <v>6021.92</v>
      </c>
      <c r="R78" s="110">
        <f t="shared" si="30"/>
        <v>0.48067688378033202</v>
      </c>
      <c r="S78" s="110">
        <f t="shared" si="12"/>
        <v>0.44062047679863697</v>
      </c>
      <c r="T78" s="110"/>
      <c r="U78" s="69"/>
      <c r="V78" s="110"/>
      <c r="W78" s="69">
        <f>VLOOKUP(A:A,[7]CXMDXSHZ!$B:$D,3,0)</f>
        <v>8668.2999999999993</v>
      </c>
      <c r="X78" s="110">
        <f t="shared" si="31"/>
        <v>0.69191411238824996</v>
      </c>
      <c r="Y78" s="110">
        <f t="shared" si="32"/>
        <v>0.63425460302256198</v>
      </c>
      <c r="Z78" s="110"/>
      <c r="AA78" s="69"/>
      <c r="AB78" s="110"/>
      <c r="AC78" s="68" t="str">
        <f>VLOOKUP(A:A,[8]门店PK分组!$A:$N,14,0)</f>
        <v>易永红</v>
      </c>
    </row>
    <row r="79" spans="1:29" s="68" customFormat="1">
      <c r="A79" s="24">
        <v>355</v>
      </c>
      <c r="B79" s="24" t="s">
        <v>125</v>
      </c>
      <c r="C79" s="24" t="s">
        <v>114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VLOOKUP(A:A,[4]门店PK分组!A:J,10,0)</f>
        <v>12960</v>
      </c>
      <c r="I79" s="69">
        <v>3247.3233257142901</v>
      </c>
      <c r="J79" s="110">
        <v>0.27334371428571502</v>
      </c>
      <c r="K79" s="106">
        <f>VLOOKUP(A:A,[5]CXMDXSHZ!$B:$D,3,0)</f>
        <v>13303.41</v>
      </c>
      <c r="L79" s="110">
        <f t="shared" si="28"/>
        <v>1.1198156565656601</v>
      </c>
      <c r="M79" s="110">
        <f t="shared" si="29"/>
        <v>1.0264976851851899</v>
      </c>
      <c r="N79" s="69">
        <f t="shared" si="36"/>
        <v>100</v>
      </c>
      <c r="O79" s="111">
        <v>100</v>
      </c>
      <c r="P79" s="110" t="s">
        <v>280</v>
      </c>
      <c r="Q79" s="69">
        <f>VLOOKUP(A:A,[6]CXMDXSHZ!$B:$D,3,0)</f>
        <v>12372.3</v>
      </c>
      <c r="R79" s="107">
        <f t="shared" si="30"/>
        <v>1.04143939393939</v>
      </c>
      <c r="S79" s="110">
        <f t="shared" si="12"/>
        <v>0.95465277777777802</v>
      </c>
      <c r="T79" s="69">
        <f>E79</f>
        <v>100</v>
      </c>
      <c r="U79" s="69">
        <v>200</v>
      </c>
      <c r="V79" s="110" t="s">
        <v>281</v>
      </c>
      <c r="W79" s="69">
        <f>VLOOKUP(A:A,[7]CXMDXSHZ!$B:$D,3,0)</f>
        <v>13774.63</v>
      </c>
      <c r="X79" s="107">
        <f t="shared" si="31"/>
        <v>1.1594806397306401</v>
      </c>
      <c r="Y79" s="110">
        <f t="shared" si="32"/>
        <v>1.06285725308642</v>
      </c>
      <c r="Z79" s="101">
        <f>E79</f>
        <v>100</v>
      </c>
      <c r="AA79" s="69">
        <v>200</v>
      </c>
      <c r="AB79" s="110" t="s">
        <v>281</v>
      </c>
      <c r="AC79" s="68" t="str">
        <f>VLOOKUP(A:A,[8]门店PK分组!$A:$N,14,0)</f>
        <v>梅茜</v>
      </c>
    </row>
    <row r="80" spans="1:29" s="68" customFormat="1">
      <c r="A80" s="24">
        <v>743</v>
      </c>
      <c r="B80" s="24" t="s">
        <v>126</v>
      </c>
      <c r="C80" s="24" t="s">
        <v>114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VLOOKUP(A:A,[4]门店PK分组!A:J,10,0)</f>
        <v>12000</v>
      </c>
      <c r="I80" s="69">
        <v>2931.6571428571401</v>
      </c>
      <c r="J80" s="110">
        <v>0.26651428571428498</v>
      </c>
      <c r="K80" s="106">
        <f>VLOOKUP(A:A,[5]CXMDXSHZ!$B:$D,3,0)</f>
        <v>4971.18</v>
      </c>
      <c r="L80" s="110">
        <f t="shared" si="28"/>
        <v>0.45192545454545502</v>
      </c>
      <c r="M80" s="110">
        <f t="shared" si="29"/>
        <v>0.41426499999999999</v>
      </c>
      <c r="N80" s="110"/>
      <c r="O80" s="111"/>
      <c r="P80" s="110"/>
      <c r="Q80" s="69">
        <f>VLOOKUP(A:A,[6]CXMDXSHZ!$B:$D,3,0)</f>
        <v>4545.75</v>
      </c>
      <c r="R80" s="110">
        <f t="shared" si="30"/>
        <v>0.41325000000000001</v>
      </c>
      <c r="S80" s="110">
        <f t="shared" ref="S80:S143" si="37">Q80/H80</f>
        <v>0.3788125</v>
      </c>
      <c r="T80" s="110"/>
      <c r="U80" s="69"/>
      <c r="V80" s="110"/>
      <c r="W80" s="69">
        <f>VLOOKUP(A:A,[7]CXMDXSHZ!$B:$D,3,0)</f>
        <v>4758.93</v>
      </c>
      <c r="X80" s="110">
        <f t="shared" si="31"/>
        <v>0.43263000000000001</v>
      </c>
      <c r="Y80" s="110">
        <f t="shared" si="32"/>
        <v>0.39657750000000003</v>
      </c>
      <c r="Z80" s="110"/>
      <c r="AA80" s="69"/>
      <c r="AB80" s="110"/>
      <c r="AC80" s="68" t="e">
        <f>VLOOKUP(A:A,[8]门店PK分组!$A:$N,14,0)</f>
        <v>#N/A</v>
      </c>
    </row>
    <row r="81" spans="1:29" s="91" customFormat="1">
      <c r="A81" s="99">
        <v>573</v>
      </c>
      <c r="B81" s="99" t="s">
        <v>127</v>
      </c>
      <c r="C81" s="99" t="s">
        <v>114</v>
      </c>
      <c r="D81" s="100">
        <v>6</v>
      </c>
      <c r="E81" s="100">
        <v>50</v>
      </c>
      <c r="F81" s="63">
        <v>150</v>
      </c>
      <c r="G81" s="91">
        <v>11000</v>
      </c>
      <c r="H81" s="101">
        <f>VLOOKUP(A:A,[4]门店PK分组!A:J,10,0)</f>
        <v>12000</v>
      </c>
      <c r="I81" s="93">
        <v>2547.7932857142901</v>
      </c>
      <c r="J81" s="96">
        <v>0.23161757142857201</v>
      </c>
      <c r="K81" s="106">
        <f>VLOOKUP(A:A,[5]CXMDXSHZ!$B:$D,3,0)</f>
        <v>3589.35</v>
      </c>
      <c r="L81" s="108">
        <f t="shared" si="28"/>
        <v>0.32630454545454501</v>
      </c>
      <c r="M81" s="108">
        <f t="shared" si="29"/>
        <v>0.2991125</v>
      </c>
      <c r="N81" s="108"/>
      <c r="O81" s="109"/>
      <c r="P81" s="108"/>
      <c r="Q81" s="69">
        <f>VLOOKUP(A:A,[6]CXMDXSHZ!$B:$D,3,0)</f>
        <v>5648.92</v>
      </c>
      <c r="R81" s="108">
        <f t="shared" si="30"/>
        <v>0.513538181818182</v>
      </c>
      <c r="S81" s="108">
        <f t="shared" si="37"/>
        <v>0.47074333333333301</v>
      </c>
      <c r="T81" s="108"/>
      <c r="U81" s="101"/>
      <c r="V81" s="108"/>
      <c r="W81" s="69">
        <f>VLOOKUP(A:A,[7]CXMDXSHZ!$B:$D,3,0)</f>
        <v>3377</v>
      </c>
      <c r="X81" s="108">
        <f t="shared" si="31"/>
        <v>0.307</v>
      </c>
      <c r="Y81" s="108">
        <f t="shared" si="32"/>
        <v>0.28141666666666698</v>
      </c>
      <c r="Z81" s="108"/>
      <c r="AA81" s="101"/>
      <c r="AB81" s="108"/>
      <c r="AC81" s="91" t="str">
        <f>VLOOKUP(A:A,[8]门店PK分组!$A:$N,14,0)</f>
        <v>邹惠</v>
      </c>
    </row>
    <row r="82" spans="1:29" s="91" customFormat="1">
      <c r="A82" s="99">
        <v>104430</v>
      </c>
      <c r="B82" s="99" t="s">
        <v>128</v>
      </c>
      <c r="C82" s="99" t="s">
        <v>114</v>
      </c>
      <c r="D82" s="100">
        <v>6</v>
      </c>
      <c r="E82" s="100">
        <v>50</v>
      </c>
      <c r="F82" s="63">
        <v>150</v>
      </c>
      <c r="G82" s="91">
        <v>9500</v>
      </c>
      <c r="H82" s="101">
        <f>VLOOKUP(A:A,[4]门店PK分组!A:J,10,0)</f>
        <v>10363.6363636364</v>
      </c>
      <c r="I82" s="93">
        <v>2511.3141428571398</v>
      </c>
      <c r="J82" s="96">
        <v>0.264348857142857</v>
      </c>
      <c r="K82" s="106">
        <f>VLOOKUP(A:A,[5]CXMDXSHZ!$B:$D,3,0)</f>
        <v>3806.09</v>
      </c>
      <c r="L82" s="108">
        <f t="shared" si="28"/>
        <v>0.40064105263157901</v>
      </c>
      <c r="M82" s="108">
        <f t="shared" si="29"/>
        <v>0.36725429824561301</v>
      </c>
      <c r="N82" s="108"/>
      <c r="O82" s="109"/>
      <c r="P82" s="108"/>
      <c r="Q82" s="69">
        <f>VLOOKUP(A:A,[6]CXMDXSHZ!$B:$D,3,0)</f>
        <v>9811.93</v>
      </c>
      <c r="R82" s="107">
        <f t="shared" si="30"/>
        <v>1.03283473684211</v>
      </c>
      <c r="S82" s="108">
        <f t="shared" si="37"/>
        <v>0.94676517543859295</v>
      </c>
      <c r="T82" s="101">
        <f t="shared" ref="T82:T87" si="38">E82</f>
        <v>50</v>
      </c>
      <c r="U82" s="101">
        <v>50</v>
      </c>
      <c r="V82" s="108" t="s">
        <v>282</v>
      </c>
      <c r="W82" s="69">
        <f>VLOOKUP(A:A,[7]CXMDXSHZ!$B:$D,3,0)</f>
        <v>6109.74</v>
      </c>
      <c r="X82" s="108">
        <f t="shared" si="31"/>
        <v>0.64313052631578904</v>
      </c>
      <c r="Y82" s="108">
        <f t="shared" si="32"/>
        <v>0.58953631578947197</v>
      </c>
      <c r="Z82" s="108"/>
      <c r="AA82" s="101"/>
      <c r="AB82" s="108"/>
      <c r="AC82" s="91" t="str">
        <f>VLOOKUP(A:A,[8]门店PK分组!$A:$N,14,0)</f>
        <v>李平</v>
      </c>
    </row>
    <row r="83" spans="1:29" s="68" customFormat="1">
      <c r="A83" s="24">
        <v>740</v>
      </c>
      <c r="B83" s="24" t="s">
        <v>129</v>
      </c>
      <c r="C83" s="24" t="s">
        <v>114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VLOOKUP(A:A,[4]门店PK分组!A:J,10,0)</f>
        <v>11541.8181818182</v>
      </c>
      <c r="I83" s="93">
        <v>3062.04092857143</v>
      </c>
      <c r="J83" s="96">
        <v>0.289417857142857</v>
      </c>
      <c r="K83" s="106">
        <f>VLOOKUP(A:A,[5]CXMDXSHZ!$B:$D,3,0)</f>
        <v>2940.63</v>
      </c>
      <c r="L83" s="110">
        <f t="shared" si="28"/>
        <v>0.27794234404536899</v>
      </c>
      <c r="M83" s="110">
        <f t="shared" si="29"/>
        <v>0.25478048204158699</v>
      </c>
      <c r="N83" s="110"/>
      <c r="O83" s="111"/>
      <c r="P83" s="110"/>
      <c r="Q83" s="69">
        <f>VLOOKUP(A:A,[6]CXMDXSHZ!$B:$D,3,0)</f>
        <v>8356.0499999999993</v>
      </c>
      <c r="R83" s="110">
        <f t="shared" si="30"/>
        <v>0.78979678638941397</v>
      </c>
      <c r="S83" s="110">
        <f t="shared" si="37"/>
        <v>0.72398038752362803</v>
      </c>
      <c r="T83" s="110"/>
      <c r="U83" s="69"/>
      <c r="V83" s="110"/>
      <c r="W83" s="69">
        <f>VLOOKUP(A:A,[7]CXMDXSHZ!$B:$D,3,0)</f>
        <v>5219.79</v>
      </c>
      <c r="X83" s="110">
        <f t="shared" si="31"/>
        <v>0.49336389413988702</v>
      </c>
      <c r="Y83" s="110">
        <f t="shared" si="32"/>
        <v>0.45225023629489502</v>
      </c>
      <c r="Z83" s="110"/>
      <c r="AA83" s="69"/>
      <c r="AB83" s="110"/>
      <c r="AC83" s="68" t="str">
        <f>VLOOKUP(A:A,[8]门店PK分组!$A:$N,14,0)</f>
        <v>黄艳1</v>
      </c>
    </row>
    <row r="84" spans="1:29" s="68" customFormat="1">
      <c r="A84" s="24">
        <v>733</v>
      </c>
      <c r="B84" s="24" t="s">
        <v>130</v>
      </c>
      <c r="C84" s="24" t="s">
        <v>114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VLOOKUP(A:A,[4]门店PK分组!A:J,10,0)</f>
        <v>10363.6363636364</v>
      </c>
      <c r="I84" s="93">
        <v>2750.26085714286</v>
      </c>
      <c r="J84" s="96">
        <v>0.28950114285714301</v>
      </c>
      <c r="K84" s="106">
        <f>VLOOKUP(A:A,[5]CXMDXSHZ!$B:$D,3,0)</f>
        <v>3438.07</v>
      </c>
      <c r="L84" s="110">
        <f t="shared" si="28"/>
        <v>0.36190210526315802</v>
      </c>
      <c r="M84" s="110">
        <f t="shared" si="29"/>
        <v>0.33174359649122698</v>
      </c>
      <c r="N84" s="110"/>
      <c r="O84" s="111"/>
      <c r="P84" s="110"/>
      <c r="Q84" s="69">
        <f>VLOOKUP(A:A,[6]CXMDXSHZ!$B:$D,3,0)</f>
        <v>3123.21</v>
      </c>
      <c r="R84" s="110">
        <f t="shared" si="30"/>
        <v>0.32875894736842098</v>
      </c>
      <c r="S84" s="110">
        <f t="shared" si="37"/>
        <v>0.30136236842105202</v>
      </c>
      <c r="T84" s="110"/>
      <c r="U84" s="69"/>
      <c r="V84" s="110"/>
      <c r="W84" s="69">
        <f>VLOOKUP(A:A,[7]CXMDXSHZ!$B:$D,3,0)</f>
        <v>4783.74</v>
      </c>
      <c r="X84" s="110">
        <f t="shared" si="31"/>
        <v>0.50355157894736802</v>
      </c>
      <c r="Y84" s="110">
        <f t="shared" si="32"/>
        <v>0.46158894736841899</v>
      </c>
      <c r="Z84" s="110"/>
      <c r="AA84" s="69"/>
      <c r="AB84" s="110"/>
      <c r="AC84" s="68" t="str">
        <f>VLOOKUP(A:A,[8]门店PK分组!$A:$N,14,0)</f>
        <v>黄兴中</v>
      </c>
    </row>
    <row r="85" spans="1:29" s="91" customFormat="1">
      <c r="A85" s="99">
        <v>114848</v>
      </c>
      <c r="B85" s="99" t="s">
        <v>131</v>
      </c>
      <c r="C85" s="91" t="s">
        <v>114</v>
      </c>
      <c r="D85" s="116">
        <v>8</v>
      </c>
      <c r="E85" s="91">
        <v>100</v>
      </c>
      <c r="F85" s="63">
        <v>300</v>
      </c>
      <c r="G85" s="91">
        <v>9900</v>
      </c>
      <c r="H85" s="101">
        <f>VLOOKUP(A:A,[4]门店PK分组!A:J,10,0)</f>
        <v>10800</v>
      </c>
      <c r="I85" s="93">
        <v>2679.6883041474598</v>
      </c>
      <c r="J85" s="96">
        <v>0.27067558627752097</v>
      </c>
      <c r="K85" s="106">
        <f>VLOOKUP(A:A,[5]CXMDXSHZ!$B:$D,3,0)</f>
        <v>10150.51</v>
      </c>
      <c r="L85" s="107">
        <f t="shared" si="28"/>
        <v>1.0253040404040401</v>
      </c>
      <c r="M85" s="108">
        <f t="shared" si="29"/>
        <v>0.93986203703703697</v>
      </c>
      <c r="N85" s="101">
        <f t="shared" ref="N85:N89" si="39">E85</f>
        <v>100</v>
      </c>
      <c r="O85" s="109"/>
      <c r="P85" s="108"/>
      <c r="Q85" s="69">
        <f>VLOOKUP(A:A,[6]CXMDXSHZ!$B:$D,3,0)</f>
        <v>9951.61</v>
      </c>
      <c r="R85" s="107">
        <f t="shared" si="30"/>
        <v>1.0052131313131301</v>
      </c>
      <c r="S85" s="108">
        <f t="shared" si="37"/>
        <v>0.92144537037037</v>
      </c>
      <c r="T85" s="101">
        <f t="shared" si="38"/>
        <v>100</v>
      </c>
      <c r="U85" s="101"/>
      <c r="V85" s="108"/>
      <c r="W85" s="69">
        <f>VLOOKUP(A:A,[7]CXMDXSHZ!$B:$D,3,0)</f>
        <v>4703.1000000000004</v>
      </c>
      <c r="X85" s="108">
        <f t="shared" si="31"/>
        <v>0.47506060606060602</v>
      </c>
      <c r="Y85" s="108">
        <f t="shared" si="32"/>
        <v>0.43547222222222198</v>
      </c>
      <c r="Z85" s="108"/>
      <c r="AA85" s="101"/>
      <c r="AB85" s="108"/>
      <c r="AC85" s="91" t="e">
        <f>VLOOKUP(A:A,[8]门店PK分组!$A:$N,14,0)</f>
        <v>#REF!</v>
      </c>
    </row>
    <row r="86" spans="1:29" s="91" customFormat="1">
      <c r="A86" s="99">
        <v>122198</v>
      </c>
      <c r="B86" s="99" t="s">
        <v>132</v>
      </c>
      <c r="C86" s="99" t="s">
        <v>114</v>
      </c>
      <c r="D86" s="100">
        <v>8</v>
      </c>
      <c r="E86" s="100">
        <v>100</v>
      </c>
      <c r="F86" s="63">
        <v>300</v>
      </c>
      <c r="G86" s="91">
        <v>9900</v>
      </c>
      <c r="H86" s="101">
        <f>VLOOKUP(A:A,[4]门店PK分组!A:J,10,0)</f>
        <v>10800</v>
      </c>
      <c r="I86" s="93">
        <v>1896.41571428572</v>
      </c>
      <c r="J86" s="96">
        <v>0.19155714285714301</v>
      </c>
      <c r="K86" s="106">
        <f>VLOOKUP(A:A,[5]CXMDXSHZ!$B:$D,3,0)</f>
        <v>10242.81</v>
      </c>
      <c r="L86" s="107">
        <f t="shared" si="28"/>
        <v>1.0346272727272701</v>
      </c>
      <c r="M86" s="108">
        <f t="shared" si="29"/>
        <v>0.94840833333333296</v>
      </c>
      <c r="N86" s="101">
        <f t="shared" si="39"/>
        <v>100</v>
      </c>
      <c r="O86" s="109">
        <v>100</v>
      </c>
      <c r="P86" s="108" t="s">
        <v>239</v>
      </c>
      <c r="Q86" s="69">
        <f>VLOOKUP(A:A,[6]CXMDXSHZ!$B:$D,3,0)</f>
        <v>10152.73</v>
      </c>
      <c r="R86" s="107">
        <f t="shared" si="30"/>
        <v>1.0255282828282799</v>
      </c>
      <c r="S86" s="108">
        <f t="shared" si="37"/>
        <v>0.94006759259259298</v>
      </c>
      <c r="T86" s="101">
        <f t="shared" si="38"/>
        <v>100</v>
      </c>
      <c r="U86" s="101">
        <v>100</v>
      </c>
      <c r="V86" s="108" t="s">
        <v>239</v>
      </c>
      <c r="W86" s="69">
        <f>VLOOKUP(A:A,[7]CXMDXSHZ!$B:$D,3,0)</f>
        <v>4447.1400000000003</v>
      </c>
      <c r="X86" s="108">
        <f t="shared" si="31"/>
        <v>0.449206060606061</v>
      </c>
      <c r="Y86" s="108">
        <f t="shared" si="32"/>
        <v>0.41177222222222198</v>
      </c>
      <c r="Z86" s="108"/>
      <c r="AA86" s="101"/>
      <c r="AB86" s="108"/>
      <c r="AC86" s="91" t="str">
        <f>VLOOKUP(A:A,[8]门店PK分组!$A:$N,14,0)</f>
        <v>吕彩霞</v>
      </c>
    </row>
    <row r="87" spans="1:29" s="92" customFormat="1">
      <c r="A87" s="117">
        <v>106568</v>
      </c>
      <c r="B87" s="117" t="s">
        <v>133</v>
      </c>
      <c r="C87" s="117" t="s">
        <v>114</v>
      </c>
      <c r="D87" s="27">
        <v>9</v>
      </c>
      <c r="E87" s="27">
        <v>50</v>
      </c>
      <c r="F87" s="27">
        <v>150</v>
      </c>
      <c r="G87" s="92">
        <v>7000</v>
      </c>
      <c r="H87" s="118">
        <f>VLOOKUP(A:A,[4]门店PK分组!A:J,10,0)</f>
        <v>7636.3636363636397</v>
      </c>
      <c r="I87" s="118">
        <v>1879.5920000000001</v>
      </c>
      <c r="J87" s="122">
        <v>0.26851314285714301</v>
      </c>
      <c r="K87" s="106">
        <f>VLOOKUP(A:A,[5]CXMDXSHZ!$B:$D,3,0)</f>
        <v>10196.040000000001</v>
      </c>
      <c r="L87" s="122">
        <f t="shared" si="28"/>
        <v>1.4565771428571399</v>
      </c>
      <c r="M87" s="122">
        <f t="shared" si="29"/>
        <v>1.33519571428571</v>
      </c>
      <c r="N87" s="118">
        <f t="shared" si="39"/>
        <v>50</v>
      </c>
      <c r="O87" s="123">
        <v>50</v>
      </c>
      <c r="P87" s="122" t="s">
        <v>239</v>
      </c>
      <c r="Q87" s="118">
        <f>VLOOKUP(A:A,[6]CXMDXSHZ!$B:$D,3,0)</f>
        <v>7105.2</v>
      </c>
      <c r="R87" s="122">
        <f t="shared" si="30"/>
        <v>1.0150285714285701</v>
      </c>
      <c r="S87" s="122">
        <f t="shared" si="37"/>
        <v>0.93044285714285702</v>
      </c>
      <c r="T87" s="118">
        <f t="shared" si="38"/>
        <v>50</v>
      </c>
      <c r="U87" s="118">
        <v>100</v>
      </c>
      <c r="V87" s="122" t="s">
        <v>283</v>
      </c>
      <c r="W87" s="69">
        <f>VLOOKUP(A:A,[7]CXMDXSHZ!$B:$D,3,0)</f>
        <v>9628.5</v>
      </c>
      <c r="X87" s="107">
        <f t="shared" si="31"/>
        <v>1.3754999999999999</v>
      </c>
      <c r="Y87" s="122">
        <f t="shared" si="32"/>
        <v>1.260875</v>
      </c>
      <c r="Z87" s="101">
        <f t="shared" ref="Z87:Z92" si="40">E87</f>
        <v>50</v>
      </c>
      <c r="AA87" s="118">
        <v>50</v>
      </c>
      <c r="AB87" s="122" t="s">
        <v>284</v>
      </c>
      <c r="AC87" s="92" t="str">
        <f>VLOOKUP(A:A,[8]门店PK分组!$A:$N,14,0)</f>
        <v>黄雅冰</v>
      </c>
    </row>
    <row r="88" spans="1:29" s="92" customFormat="1">
      <c r="A88" s="117">
        <v>114069</v>
      </c>
      <c r="B88" s="117" t="s">
        <v>134</v>
      </c>
      <c r="C88" s="92" t="s">
        <v>114</v>
      </c>
      <c r="D88" s="119">
        <v>9</v>
      </c>
      <c r="E88" s="92">
        <v>50</v>
      </c>
      <c r="F88" s="27">
        <v>150</v>
      </c>
      <c r="G88" s="92">
        <v>7000</v>
      </c>
      <c r="H88" s="118">
        <f>VLOOKUP(A:A,[4]门店PK分组!A:J,10,0)</f>
        <v>7636.3636363636397</v>
      </c>
      <c r="I88" s="118">
        <v>1984.5319999999999</v>
      </c>
      <c r="J88" s="122">
        <v>0.28350457142857199</v>
      </c>
      <c r="K88" s="106">
        <f>VLOOKUP(A:A,[5]CXMDXSHZ!$B:$D,3,0)</f>
        <v>7009.15</v>
      </c>
      <c r="L88" s="122">
        <f t="shared" si="28"/>
        <v>1.0013071428571401</v>
      </c>
      <c r="M88" s="122">
        <f t="shared" si="29"/>
        <v>0.91786488095238095</v>
      </c>
      <c r="N88" s="118">
        <f t="shared" si="39"/>
        <v>50</v>
      </c>
      <c r="O88" s="123"/>
      <c r="P88" s="122"/>
      <c r="Q88" s="118">
        <f>VLOOKUP(A:A,[6]CXMDXSHZ!$B:$D,3,0)</f>
        <v>4359.3900000000003</v>
      </c>
      <c r="R88" s="122">
        <f t="shared" si="30"/>
        <v>0.62277000000000005</v>
      </c>
      <c r="S88" s="122">
        <f t="shared" si="37"/>
        <v>0.5708725</v>
      </c>
      <c r="T88" s="122"/>
      <c r="U88" s="118"/>
      <c r="V88" s="122"/>
      <c r="W88" s="69">
        <f>VLOOKUP(A:A,[7]CXMDXSHZ!$B:$D,3,0)</f>
        <v>4035.11</v>
      </c>
      <c r="X88" s="122">
        <f t="shared" si="31"/>
        <v>0.57644428571428596</v>
      </c>
      <c r="Y88" s="122">
        <f t="shared" si="32"/>
        <v>0.52840726190476195</v>
      </c>
      <c r="Z88" s="122"/>
      <c r="AA88" s="118"/>
      <c r="AB88" s="122"/>
      <c r="AC88" s="92" t="e">
        <f>VLOOKUP(A:A,[8]门店PK分组!$A:$N,14,0)</f>
        <v>#REF!</v>
      </c>
    </row>
    <row r="89" spans="1:29" s="92" customFormat="1">
      <c r="A89" s="117">
        <v>118758</v>
      </c>
      <c r="B89" s="117" t="s">
        <v>135</v>
      </c>
      <c r="C89" s="117" t="s">
        <v>114</v>
      </c>
      <c r="D89" s="27">
        <v>9</v>
      </c>
      <c r="E89" s="27">
        <v>50</v>
      </c>
      <c r="F89" s="27">
        <v>150</v>
      </c>
      <c r="G89" s="92">
        <v>6500</v>
      </c>
      <c r="H89" s="118">
        <f>VLOOKUP(A:A,[4]门店PK分组!A:J,10,0)</f>
        <v>7090.9090909090901</v>
      </c>
      <c r="I89" s="118">
        <v>1546.116</v>
      </c>
      <c r="J89" s="122">
        <v>0.23786399999999999</v>
      </c>
      <c r="K89" s="106">
        <f>VLOOKUP(A:A,[5]CXMDXSHZ!$B:$D,3,0)</f>
        <v>8765.58</v>
      </c>
      <c r="L89" s="122">
        <f t="shared" si="28"/>
        <v>1.3485507692307701</v>
      </c>
      <c r="M89" s="122">
        <f t="shared" si="29"/>
        <v>1.2361715384615399</v>
      </c>
      <c r="N89" s="118">
        <f t="shared" si="39"/>
        <v>50</v>
      </c>
      <c r="O89" s="123"/>
      <c r="P89" s="122"/>
      <c r="Q89" s="118">
        <f>VLOOKUP(A:A,[6]CXMDXSHZ!$B:$D,3,0)</f>
        <v>2330</v>
      </c>
      <c r="R89" s="122">
        <f t="shared" si="30"/>
        <v>0.358461538461538</v>
      </c>
      <c r="S89" s="122">
        <f t="shared" si="37"/>
        <v>0.32858974358974402</v>
      </c>
      <c r="T89" s="122"/>
      <c r="U89" s="118"/>
      <c r="V89" s="122"/>
      <c r="W89" s="69">
        <f>VLOOKUP(A:A,[7]CXMDXSHZ!$B:$D,3,0)</f>
        <v>6931.91</v>
      </c>
      <c r="X89" s="107">
        <f t="shared" si="31"/>
        <v>1.06644769230769</v>
      </c>
      <c r="Y89" s="122">
        <f t="shared" si="32"/>
        <v>0.97757705128205097</v>
      </c>
      <c r="Z89" s="101">
        <f t="shared" si="40"/>
        <v>50</v>
      </c>
      <c r="AA89" s="118"/>
      <c r="AB89" s="122"/>
      <c r="AC89" s="92" t="str">
        <f>VLOOKUP(A:A,[8]门店PK分组!$A:$N,14,0)</f>
        <v>杨凤麟</v>
      </c>
    </row>
    <row r="90" spans="1:29">
      <c r="A90" s="61">
        <v>54</v>
      </c>
      <c r="B90" s="61" t="s">
        <v>136</v>
      </c>
      <c r="C90" s="61" t="s">
        <v>137</v>
      </c>
      <c r="D90" s="62">
        <v>1</v>
      </c>
      <c r="E90" s="62">
        <v>150</v>
      </c>
      <c r="F90" s="63">
        <v>450</v>
      </c>
      <c r="G90" s="64">
        <v>19040</v>
      </c>
      <c r="H90" s="93">
        <f>VLOOKUP(A:A,[4]门店PK分组!A:J,10,0)</f>
        <v>20770.909090909099</v>
      </c>
      <c r="I90" s="93">
        <v>4957.0857599999999</v>
      </c>
      <c r="J90" s="96">
        <v>0.260351142857143</v>
      </c>
      <c r="K90" s="106">
        <f>VLOOKUP(A:A,[5]CXMDXSHZ!$B:$D,3,0)</f>
        <v>12197.17</v>
      </c>
      <c r="L90" s="96">
        <f t="shared" si="28"/>
        <v>0.64060766806722702</v>
      </c>
      <c r="M90" s="96">
        <f t="shared" si="29"/>
        <v>0.58722369572829103</v>
      </c>
      <c r="N90" s="96"/>
      <c r="P90" s="96"/>
      <c r="Q90" s="69">
        <f>VLOOKUP(A:A,[6]CXMDXSHZ!$B:$D,3,0)</f>
        <v>12771.18</v>
      </c>
      <c r="R90" s="96">
        <f t="shared" si="30"/>
        <v>0.67075525210083997</v>
      </c>
      <c r="S90" s="96">
        <f t="shared" si="37"/>
        <v>0.61485898109243697</v>
      </c>
      <c r="T90" s="96"/>
      <c r="V90" s="96"/>
      <c r="W90" s="69">
        <f>VLOOKUP(A:A,[7]CXMDXSHZ!$B:$D,3,0)</f>
        <v>12916.25</v>
      </c>
      <c r="X90" s="96">
        <f t="shared" si="31"/>
        <v>0.67837447478991597</v>
      </c>
      <c r="Y90" s="96">
        <f t="shared" si="32"/>
        <v>0.621843268557423</v>
      </c>
      <c r="Z90" s="96"/>
      <c r="AB90" s="96"/>
      <c r="AC90" s="64" t="str">
        <f>VLOOKUP(A:A,[8]门店PK分组!$A:$N,14,0)</f>
        <v>费诗尧</v>
      </c>
    </row>
    <row r="91" spans="1:29">
      <c r="A91" s="61">
        <v>367</v>
      </c>
      <c r="B91" s="61" t="s">
        <v>138</v>
      </c>
      <c r="C91" s="61" t="s">
        <v>137</v>
      </c>
      <c r="D91" s="62">
        <v>1</v>
      </c>
      <c r="E91" s="62">
        <v>150</v>
      </c>
      <c r="F91" s="63">
        <v>450</v>
      </c>
      <c r="G91" s="64">
        <v>10560</v>
      </c>
      <c r="H91" s="93">
        <f>VLOOKUP(A:A,[4]门店PK分组!A:J,10,0)</f>
        <v>11520</v>
      </c>
      <c r="I91" s="93">
        <v>2406.30418285715</v>
      </c>
      <c r="J91" s="96">
        <v>0.22786971428571501</v>
      </c>
      <c r="K91" s="106">
        <f>VLOOKUP(A:A,[5]CXMDXSHZ!$B:$D,3,0)</f>
        <v>11178.9</v>
      </c>
      <c r="L91" s="107">
        <f t="shared" si="28"/>
        <v>1.0586079545454501</v>
      </c>
      <c r="M91" s="96">
        <f t="shared" si="29"/>
        <v>0.97039062499999995</v>
      </c>
      <c r="N91" s="93">
        <f t="shared" ref="N91:N95" si="41">E91</f>
        <v>150</v>
      </c>
      <c r="O91" s="95">
        <v>150</v>
      </c>
      <c r="P91" s="96" t="s">
        <v>285</v>
      </c>
      <c r="Q91" s="69">
        <f>VLOOKUP(A:A,[6]CXMDXSHZ!$B:$D,3,0)</f>
        <v>7386.47</v>
      </c>
      <c r="R91" s="96">
        <f t="shared" si="30"/>
        <v>0.69947632575757601</v>
      </c>
      <c r="S91" s="96">
        <f t="shared" si="37"/>
        <v>0.64118663194444403</v>
      </c>
      <c r="T91" s="96"/>
      <c r="V91" s="96"/>
      <c r="W91" s="69">
        <f>VLOOKUP(A:A,[7]CXMDXSHZ!$B:$D,3,0)</f>
        <v>6059.92</v>
      </c>
      <c r="X91" s="96">
        <f t="shared" si="31"/>
        <v>0.57385606060606098</v>
      </c>
      <c r="Y91" s="96">
        <f t="shared" si="32"/>
        <v>0.52603472222222203</v>
      </c>
      <c r="Z91" s="96"/>
      <c r="AB91" s="96"/>
      <c r="AC91" s="64" t="str">
        <f>VLOOKUP(A:A,[8]门店PK分组!$A:$N,14,0)</f>
        <v>陈凤珍</v>
      </c>
    </row>
    <row r="92" spans="1:29">
      <c r="A92" s="61">
        <v>104428</v>
      </c>
      <c r="B92" s="61" t="s">
        <v>139</v>
      </c>
      <c r="C92" s="61" t="s">
        <v>137</v>
      </c>
      <c r="D92" s="62">
        <v>1</v>
      </c>
      <c r="E92" s="62">
        <v>150</v>
      </c>
      <c r="F92" s="63">
        <v>450</v>
      </c>
      <c r="G92" s="64">
        <v>11440</v>
      </c>
      <c r="H92" s="93">
        <f>VLOOKUP(A:A,[4]门店PK分组!A:J,10,0)</f>
        <v>12480</v>
      </c>
      <c r="I92" s="93">
        <v>3140.3911314285801</v>
      </c>
      <c r="J92" s="96">
        <v>0.27450971428571502</v>
      </c>
      <c r="K92" s="106">
        <f>VLOOKUP(A:A,[5]CXMDXSHZ!$B:$D,3,0)</f>
        <v>11780.16</v>
      </c>
      <c r="L92" s="107">
        <f t="shared" si="28"/>
        <v>1.0297342657342701</v>
      </c>
      <c r="M92" s="96">
        <f t="shared" si="29"/>
        <v>0.94392307692307698</v>
      </c>
      <c r="N92" s="93">
        <f t="shared" si="41"/>
        <v>150</v>
      </c>
      <c r="P92" s="96"/>
      <c r="Q92" s="69">
        <f>VLOOKUP(A:A,[6]CXMDXSHZ!$B:$D,3,0)</f>
        <v>11543.85</v>
      </c>
      <c r="R92" s="107">
        <f t="shared" si="30"/>
        <v>1.0090777972028</v>
      </c>
      <c r="S92" s="96">
        <f t="shared" si="37"/>
        <v>0.92498798076923106</v>
      </c>
      <c r="T92" s="101">
        <f>E92</f>
        <v>150</v>
      </c>
      <c r="U92" s="93">
        <v>300</v>
      </c>
      <c r="V92" s="96" t="s">
        <v>286</v>
      </c>
      <c r="W92" s="69">
        <f>VLOOKUP(A:A,[7]CXMDXSHZ!$B:$D,3,0)</f>
        <v>11673.67</v>
      </c>
      <c r="X92" s="107">
        <f t="shared" si="31"/>
        <v>1.0204256993006999</v>
      </c>
      <c r="Y92" s="96">
        <f t="shared" si="32"/>
        <v>0.93539022435897401</v>
      </c>
      <c r="Z92" s="101">
        <f t="shared" si="40"/>
        <v>150</v>
      </c>
      <c r="AA92" s="93">
        <v>300</v>
      </c>
      <c r="AB92" s="96" t="s">
        <v>287</v>
      </c>
      <c r="AC92" s="64" t="str">
        <f>VLOOKUP(A:A,[8]门店PK分组!$A:$N,14,0)</f>
        <v>胡建梅</v>
      </c>
    </row>
    <row r="93" spans="1:29" s="91" customFormat="1">
      <c r="A93" s="99">
        <v>754</v>
      </c>
      <c r="B93" s="99" t="s">
        <v>140</v>
      </c>
      <c r="C93" s="99" t="s">
        <v>137</v>
      </c>
      <c r="D93" s="100">
        <v>2</v>
      </c>
      <c r="E93" s="100">
        <v>100</v>
      </c>
      <c r="F93" s="63">
        <v>300</v>
      </c>
      <c r="G93" s="91">
        <v>9504</v>
      </c>
      <c r="H93" s="101">
        <f>VLOOKUP(A:A,[4]门店PK分组!A:J,10,0)</f>
        <v>10368</v>
      </c>
      <c r="I93" s="93">
        <v>2295.4875428571399</v>
      </c>
      <c r="J93" s="96">
        <v>0.24152857142857201</v>
      </c>
      <c r="K93" s="106">
        <f>VLOOKUP(A:A,[5]CXMDXSHZ!$B:$D,3,0)</f>
        <v>3726.3</v>
      </c>
      <c r="L93" s="108">
        <f t="shared" si="28"/>
        <v>0.39207702020202001</v>
      </c>
      <c r="M93" s="108">
        <f t="shared" si="29"/>
        <v>0.35940393518518499</v>
      </c>
      <c r="N93" s="108"/>
      <c r="O93" s="109"/>
      <c r="P93" s="108"/>
      <c r="Q93" s="69">
        <f>VLOOKUP(A:A,[6]CXMDXSHZ!$B:$D,3,0)</f>
        <v>10207.5</v>
      </c>
      <c r="R93" s="107">
        <f t="shared" si="30"/>
        <v>1.0740214646464601</v>
      </c>
      <c r="S93" s="108">
        <f t="shared" si="37"/>
        <v>0.98451967592592604</v>
      </c>
      <c r="T93" s="101">
        <f>E93</f>
        <v>100</v>
      </c>
      <c r="U93" s="101">
        <v>100</v>
      </c>
      <c r="V93" s="108" t="s">
        <v>288</v>
      </c>
      <c r="W93" s="69">
        <f>VLOOKUP(A:A,[7]CXMDXSHZ!$B:$D,3,0)</f>
        <v>4124.3999999999996</v>
      </c>
      <c r="X93" s="108">
        <f t="shared" si="31"/>
        <v>0.433964646464646</v>
      </c>
      <c r="Y93" s="108">
        <f t="shared" si="32"/>
        <v>0.39780092592592597</v>
      </c>
      <c r="Z93" s="108"/>
      <c r="AA93" s="101"/>
      <c r="AB93" s="108"/>
      <c r="AC93" s="91" t="str">
        <f>VLOOKUP(A:A,[8]门店PK分组!$A:$N,14,0)</f>
        <v>涂思佩</v>
      </c>
    </row>
    <row r="94" spans="1:29" s="91" customFormat="1">
      <c r="A94" s="99">
        <v>104838</v>
      </c>
      <c r="B94" s="99" t="s">
        <v>141</v>
      </c>
      <c r="C94" s="99" t="s">
        <v>137</v>
      </c>
      <c r="D94" s="100">
        <v>2</v>
      </c>
      <c r="E94" s="100">
        <v>100</v>
      </c>
      <c r="F94" s="63">
        <v>300</v>
      </c>
      <c r="G94" s="91">
        <v>9400</v>
      </c>
      <c r="H94" s="101">
        <f>VLOOKUP(A:A,[4]门店PK分组!A:J,10,0)</f>
        <v>10254.5454545455</v>
      </c>
      <c r="I94" s="93">
        <v>2426.94571428572</v>
      </c>
      <c r="J94" s="96">
        <v>0.25818571428571502</v>
      </c>
      <c r="K94" s="106">
        <f>VLOOKUP(A:A,[5]CXMDXSHZ!$B:$D,3,0)</f>
        <v>5286.63</v>
      </c>
      <c r="L94" s="108">
        <f t="shared" si="28"/>
        <v>0.56240744680851096</v>
      </c>
      <c r="M94" s="108">
        <f t="shared" si="29"/>
        <v>0.51554015957446597</v>
      </c>
      <c r="N94" s="108"/>
      <c r="O94" s="109"/>
      <c r="P94" s="108"/>
      <c r="Q94" s="69">
        <f>VLOOKUP(A:A,[6]CXMDXSHZ!$B:$D,3,0)</f>
        <v>3868.54</v>
      </c>
      <c r="R94" s="108">
        <f t="shared" si="30"/>
        <v>0.41154680851063802</v>
      </c>
      <c r="S94" s="108">
        <f t="shared" si="37"/>
        <v>0.37725124113475</v>
      </c>
      <c r="T94" s="108"/>
      <c r="U94" s="101"/>
      <c r="V94" s="108"/>
      <c r="W94" s="69">
        <f>VLOOKUP(A:A,[7]CXMDXSHZ!$B:$D,3,0)</f>
        <v>3977.54</v>
      </c>
      <c r="X94" s="108">
        <f t="shared" si="31"/>
        <v>0.42314255319148902</v>
      </c>
      <c r="Y94" s="108">
        <f t="shared" si="32"/>
        <v>0.38788067375886398</v>
      </c>
      <c r="Z94" s="108"/>
      <c r="AA94" s="101"/>
      <c r="AB94" s="108"/>
      <c r="AC94" s="91" t="str">
        <f>VLOOKUP(A:A,[8]门店PK分组!$A:$N,14,0)</f>
        <v>彭勤</v>
      </c>
    </row>
    <row r="95" spans="1:29">
      <c r="A95" s="120">
        <v>56</v>
      </c>
      <c r="B95" s="120" t="s">
        <v>142</v>
      </c>
      <c r="C95" s="61" t="s">
        <v>137</v>
      </c>
      <c r="D95" s="62">
        <v>3</v>
      </c>
      <c r="E95" s="62">
        <v>100</v>
      </c>
      <c r="F95" s="63">
        <v>300</v>
      </c>
      <c r="G95" s="64">
        <v>8800</v>
      </c>
      <c r="H95" s="93">
        <f>VLOOKUP(A:A,[4]门店PK分组!A:J,10,0)</f>
        <v>9600</v>
      </c>
      <c r="I95" s="93">
        <v>1832.2857142857099</v>
      </c>
      <c r="J95" s="96">
        <v>0.20821428571428499</v>
      </c>
      <c r="K95" s="106">
        <f>VLOOKUP(A:A,[5]CXMDXSHZ!$B:$D,3,0)</f>
        <v>9060.5499999999993</v>
      </c>
      <c r="L95" s="107">
        <f t="shared" si="28"/>
        <v>1.02960795454545</v>
      </c>
      <c r="M95" s="96">
        <f t="shared" si="29"/>
        <v>0.94380729166666699</v>
      </c>
      <c r="N95" s="93">
        <f t="shared" si="41"/>
        <v>100</v>
      </c>
      <c r="O95" s="95">
        <v>100</v>
      </c>
      <c r="P95" s="96" t="s">
        <v>289</v>
      </c>
      <c r="Q95" s="69">
        <f>VLOOKUP(A:A,[6]CXMDXSHZ!$B:$D,3,0)</f>
        <v>4172.1000000000004</v>
      </c>
      <c r="R95" s="96">
        <f t="shared" si="30"/>
        <v>0.47410227272727301</v>
      </c>
      <c r="S95" s="96">
        <f t="shared" si="37"/>
        <v>0.43459375</v>
      </c>
      <c r="T95" s="96"/>
      <c r="V95" s="96"/>
      <c r="W95" s="69">
        <f>VLOOKUP(A:A,[7]CXMDXSHZ!$B:$D,3,0)</f>
        <v>4509.0200000000004</v>
      </c>
      <c r="X95" s="96">
        <f t="shared" si="31"/>
        <v>0.51238863636363596</v>
      </c>
      <c r="Y95" s="96">
        <f t="shared" si="32"/>
        <v>0.46968958333333299</v>
      </c>
      <c r="Z95" s="96"/>
      <c r="AB95" s="96"/>
      <c r="AC95" s="64" t="str">
        <f>VLOOKUP(A:A,[8]门店PK分组!$A:$N,14,0)</f>
        <v>骆素花</v>
      </c>
    </row>
    <row r="96" spans="1:29">
      <c r="A96" s="61">
        <v>52</v>
      </c>
      <c r="B96" s="61" t="s">
        <v>143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3">
        <f>VLOOKUP(A:A,[4]门店PK分组!A:J,10,0)</f>
        <v>9600</v>
      </c>
      <c r="I96" s="93">
        <v>2264.7051428571399</v>
      </c>
      <c r="J96" s="96">
        <v>0.25735285714285699</v>
      </c>
      <c r="K96" s="106">
        <f>VLOOKUP(A:A,[5]CXMDXSHZ!$B:$D,3,0)</f>
        <v>4080.42</v>
      </c>
      <c r="L96" s="96">
        <f t="shared" si="28"/>
        <v>0.46368409090909102</v>
      </c>
      <c r="M96" s="96">
        <f t="shared" si="29"/>
        <v>0.42504375</v>
      </c>
      <c r="N96" s="96"/>
      <c r="P96" s="96"/>
      <c r="Q96" s="69">
        <f>VLOOKUP(A:A,[6]CXMDXSHZ!$B:$D,3,0)</f>
        <v>3529.07</v>
      </c>
      <c r="R96" s="96">
        <f t="shared" si="30"/>
        <v>0.40103068181818202</v>
      </c>
      <c r="S96" s="96">
        <f t="shared" si="37"/>
        <v>0.36761145833333297</v>
      </c>
      <c r="T96" s="96"/>
      <c r="V96" s="96"/>
      <c r="W96" s="69">
        <f>VLOOKUP(A:A,[7]CXMDXSHZ!$B:$D,3,0)</f>
        <v>2811.11</v>
      </c>
      <c r="X96" s="96">
        <f t="shared" si="31"/>
        <v>0.31944431818181801</v>
      </c>
      <c r="Y96" s="96">
        <f t="shared" si="32"/>
        <v>0.29282395833333302</v>
      </c>
      <c r="Z96" s="96"/>
      <c r="AB96" s="96"/>
      <c r="AC96" s="64" t="str">
        <f>VLOOKUP(A:A,[8]门店PK分组!$A:$N,14,0)</f>
        <v>李婷</v>
      </c>
    </row>
    <row r="97" spans="1:30" s="91" customFormat="1">
      <c r="A97" s="99">
        <v>122176</v>
      </c>
      <c r="B97" s="99" t="s">
        <v>144</v>
      </c>
      <c r="C97" s="99" t="s">
        <v>137</v>
      </c>
      <c r="D97" s="100">
        <v>4</v>
      </c>
      <c r="E97" s="100">
        <v>50</v>
      </c>
      <c r="F97" s="63">
        <v>150</v>
      </c>
      <c r="G97" s="91">
        <v>4180</v>
      </c>
      <c r="H97" s="101">
        <f>VLOOKUP(A:A,[4]门店PK分组!A:J,10,0)</f>
        <v>4560</v>
      </c>
      <c r="I97" s="93">
        <v>905.14914285714201</v>
      </c>
      <c r="J97" s="96">
        <v>0.21654285714285701</v>
      </c>
      <c r="K97" s="106">
        <f>VLOOKUP(A:A,[5]CXMDXSHZ!$B:$D,3,0)</f>
        <v>1065.6099999999999</v>
      </c>
      <c r="L97" s="108">
        <f t="shared" si="28"/>
        <v>0.25493062200956901</v>
      </c>
      <c r="M97" s="108">
        <f t="shared" si="29"/>
        <v>0.23368640350877201</v>
      </c>
      <c r="N97" s="108"/>
      <c r="O97" s="109"/>
      <c r="P97" s="108"/>
      <c r="Q97" s="69">
        <f>VLOOKUP(A:A,[6]CXMDXSHZ!$B:$D,3,0)</f>
        <v>572.91</v>
      </c>
      <c r="R97" s="108">
        <f t="shared" si="30"/>
        <v>0.13705980861243999</v>
      </c>
      <c r="S97" s="108">
        <f t="shared" si="37"/>
        <v>0.12563815789473701</v>
      </c>
      <c r="T97" s="108"/>
      <c r="U97" s="101"/>
      <c r="V97" s="108"/>
      <c r="W97" s="69">
        <f>VLOOKUP(A:A,[7]CXMDXSHZ!$B:$D,3,0)</f>
        <v>1079.9000000000001</v>
      </c>
      <c r="X97" s="108">
        <f t="shared" si="31"/>
        <v>0.25834928229665099</v>
      </c>
      <c r="Y97" s="108">
        <f t="shared" si="32"/>
        <v>0.23682017543859701</v>
      </c>
      <c r="Z97" s="108"/>
      <c r="AA97" s="101"/>
      <c r="AB97" s="108"/>
      <c r="AC97" s="91" t="str">
        <f>VLOOKUP(A:A,[8]门店PK分组!$A:$N,14,0)</f>
        <v>羊薇</v>
      </c>
    </row>
    <row r="98" spans="1:30" s="68" customFormat="1">
      <c r="A98" s="24">
        <v>517</v>
      </c>
      <c r="B98" s="24" t="s">
        <v>145</v>
      </c>
      <c r="C98" s="24" t="s">
        <v>146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VLOOKUP(A:A,[4]门店PK分组!A:J,10,0)</f>
        <v>49090.909090909103</v>
      </c>
      <c r="I98" s="69">
        <v>8260.2771428571705</v>
      </c>
      <c r="J98" s="110">
        <v>0.18356171428571499</v>
      </c>
      <c r="K98" s="106">
        <f>VLOOKUP(A:A,[5]CXMDXSHZ!$B:$D,3,0)</f>
        <v>45540.15</v>
      </c>
      <c r="L98" s="110">
        <f t="shared" si="28"/>
        <v>1.01200333333333</v>
      </c>
      <c r="M98" s="110">
        <f t="shared" si="29"/>
        <v>0.92766972222222199</v>
      </c>
      <c r="N98" s="69">
        <f t="shared" ref="N98:N101" si="42">E98</f>
        <v>200</v>
      </c>
      <c r="O98" s="111"/>
      <c r="P98" s="110"/>
      <c r="Q98" s="69">
        <f>VLOOKUP(A:A,[6]CXMDXSHZ!$B:$D,3,0)</f>
        <v>26102.16</v>
      </c>
      <c r="R98" s="110">
        <f t="shared" si="30"/>
        <v>0.58004800000000001</v>
      </c>
      <c r="S98" s="110">
        <f t="shared" si="37"/>
        <v>0.531710666666667</v>
      </c>
      <c r="T98" s="110"/>
      <c r="U98" s="69"/>
      <c r="V98" s="110"/>
      <c r="W98" s="69">
        <f>VLOOKUP(A:A,[7]CXMDXSHZ!$B:$D,3,0)</f>
        <v>27867.68</v>
      </c>
      <c r="X98" s="110">
        <f t="shared" si="31"/>
        <v>0.61928177777777804</v>
      </c>
      <c r="Y98" s="110">
        <f t="shared" si="32"/>
        <v>0.56767496296296305</v>
      </c>
      <c r="Z98" s="110"/>
      <c r="AA98" s="69"/>
      <c r="AB98" s="110"/>
      <c r="AC98" s="68" t="str">
        <f>VLOOKUP(A:A,[8]门店PK分组!$A:$N,14,0)</f>
        <v>向海英</v>
      </c>
    </row>
    <row r="99" spans="1:30" s="68" customFormat="1">
      <c r="A99" s="24">
        <v>114685</v>
      </c>
      <c r="B99" s="24" t="s">
        <v>147</v>
      </c>
      <c r="C99" s="24" t="s">
        <v>146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VLOOKUP(A:A,[4]门店PK分组!A:J,10,0)</f>
        <v>53454.545454545398</v>
      </c>
      <c r="I99" s="69">
        <v>8161.99999999997</v>
      </c>
      <c r="J99" s="110">
        <v>0.16657142857142801</v>
      </c>
      <c r="K99" s="106">
        <f>VLOOKUP(A:A,[5]CXMDXSHZ!$B:$D,3,0)</f>
        <v>51204.94</v>
      </c>
      <c r="L99" s="110">
        <f t="shared" si="28"/>
        <v>1.0449987755101999</v>
      </c>
      <c r="M99" s="110">
        <f t="shared" si="29"/>
        <v>0.95791554421768799</v>
      </c>
      <c r="N99" s="69">
        <f t="shared" si="42"/>
        <v>200</v>
      </c>
      <c r="O99" s="111">
        <v>200</v>
      </c>
      <c r="P99" s="110" t="s">
        <v>239</v>
      </c>
      <c r="Q99" s="69">
        <f>VLOOKUP(A:A,[6]CXMDXSHZ!$B:$D,3,0)</f>
        <v>28663.48</v>
      </c>
      <c r="R99" s="110">
        <f t="shared" si="30"/>
        <v>0.58496897959183702</v>
      </c>
      <c r="S99" s="110">
        <f t="shared" si="37"/>
        <v>0.53622156462585102</v>
      </c>
      <c r="T99" s="110"/>
      <c r="U99" s="69"/>
      <c r="V99" s="110"/>
      <c r="W99" s="69">
        <f>VLOOKUP(A:A,[7]CXMDXSHZ!$B:$D,3,0)</f>
        <v>49920.89</v>
      </c>
      <c r="X99" s="107">
        <f t="shared" si="31"/>
        <v>1.0187936734693901</v>
      </c>
      <c r="Y99" s="110">
        <f t="shared" si="32"/>
        <v>0.93389420068027296</v>
      </c>
      <c r="Z99" s="101">
        <f>E99</f>
        <v>200</v>
      </c>
      <c r="AA99" s="69">
        <v>200</v>
      </c>
      <c r="AB99" s="110" t="s">
        <v>290</v>
      </c>
      <c r="AC99" s="68" t="str">
        <f>VLOOKUP(A:A,[8]门店PK分组!$A:$N,14,0)</f>
        <v>高文棋</v>
      </c>
    </row>
    <row r="100" spans="1:30" s="68" customFormat="1">
      <c r="A100" s="24">
        <v>337</v>
      </c>
      <c r="B100" s="24" t="s">
        <v>148</v>
      </c>
      <c r="C100" s="24" t="s">
        <v>146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VLOOKUP(A:A,[4]门店PK分组!A:J,10,0)</f>
        <v>52363.636363636397</v>
      </c>
      <c r="I100" s="69">
        <v>10138.2034285715</v>
      </c>
      <c r="J100" s="110">
        <v>0.211212571428572</v>
      </c>
      <c r="K100" s="106">
        <f>VLOOKUP(A:A,[5]CXMDXSHZ!$B:$D,3,0)</f>
        <v>48550.83</v>
      </c>
      <c r="L100" s="110">
        <f t="shared" si="28"/>
        <v>1.0114756250000001</v>
      </c>
      <c r="M100" s="110">
        <f t="shared" si="29"/>
        <v>0.92718598958333298</v>
      </c>
      <c r="N100" s="69">
        <f t="shared" si="42"/>
        <v>200</v>
      </c>
      <c r="O100" s="111"/>
      <c r="P100" s="110"/>
      <c r="Q100" s="69">
        <f>VLOOKUP(A:A,[6]CXMDXSHZ!$B:$D,3,0)</f>
        <v>50543.97</v>
      </c>
      <c r="R100" s="107">
        <f t="shared" si="30"/>
        <v>1.052999375</v>
      </c>
      <c r="S100" s="110">
        <f t="shared" si="37"/>
        <v>0.96524942708333294</v>
      </c>
      <c r="T100" s="69">
        <f t="shared" ref="T100:T107" si="43">E100</f>
        <v>200</v>
      </c>
      <c r="U100" s="69">
        <v>400</v>
      </c>
      <c r="V100" s="110" t="s">
        <v>291</v>
      </c>
      <c r="W100" s="69">
        <f>VLOOKUP(A:A,[7]CXMDXSHZ!$B:$D,3,0)</f>
        <v>48077.57</v>
      </c>
      <c r="X100" s="107">
        <f t="shared" si="31"/>
        <v>1.00161604166667</v>
      </c>
      <c r="Y100" s="110">
        <f t="shared" si="32"/>
        <v>0.91814803819444402</v>
      </c>
      <c r="Z100" s="101">
        <f>E100</f>
        <v>200</v>
      </c>
      <c r="AA100" s="69"/>
      <c r="AB100" s="110"/>
      <c r="AC100" s="68" t="str">
        <f>VLOOKUP(A:A,[8]门店PK分组!$A:$N,14,0)</f>
        <v>毛静静</v>
      </c>
    </row>
    <row r="101" spans="1:30" s="91" customFormat="1">
      <c r="A101" s="99">
        <v>373</v>
      </c>
      <c r="B101" s="99" t="s">
        <v>149</v>
      </c>
      <c r="C101" s="99" t="s">
        <v>146</v>
      </c>
      <c r="D101" s="100">
        <v>2</v>
      </c>
      <c r="E101" s="100">
        <v>150</v>
      </c>
      <c r="F101" s="63">
        <v>450</v>
      </c>
      <c r="G101" s="91">
        <v>22000</v>
      </c>
      <c r="H101" s="101">
        <f>VLOOKUP(A:A,[4]门店PK分组!A:J,10,0)</f>
        <v>24000</v>
      </c>
      <c r="I101" s="93">
        <v>5817.50714285715</v>
      </c>
      <c r="J101" s="96">
        <v>0.264432142857143</v>
      </c>
      <c r="K101" s="106">
        <f>VLOOKUP(A:A,[5]CXMDXSHZ!$B:$D,3,0)</f>
        <v>22251.98</v>
      </c>
      <c r="L101" s="107">
        <f t="shared" si="28"/>
        <v>1.0114536363636399</v>
      </c>
      <c r="M101" s="108">
        <f t="shared" si="29"/>
        <v>0.92716583333333302</v>
      </c>
      <c r="N101" s="101">
        <f t="shared" si="42"/>
        <v>150</v>
      </c>
      <c r="O101" s="109"/>
      <c r="P101" s="108"/>
      <c r="Q101" s="69">
        <f>VLOOKUP(A:A,[6]CXMDXSHZ!$B:$D,3,0)</f>
        <v>22791.48</v>
      </c>
      <c r="R101" s="107">
        <f t="shared" si="30"/>
        <v>1.0359763636363599</v>
      </c>
      <c r="S101" s="108">
        <f t="shared" si="37"/>
        <v>0.94964499999999996</v>
      </c>
      <c r="T101" s="101">
        <f t="shared" si="43"/>
        <v>150</v>
      </c>
      <c r="U101" s="101">
        <v>150</v>
      </c>
      <c r="V101" s="108" t="s">
        <v>292</v>
      </c>
      <c r="W101" s="69">
        <f>VLOOKUP(A:A,[7]CXMDXSHZ!$B:$D,3,0)</f>
        <v>11190.32</v>
      </c>
      <c r="X101" s="108">
        <f t="shared" si="31"/>
        <v>0.50865090909090904</v>
      </c>
      <c r="Y101" s="108">
        <f t="shared" si="32"/>
        <v>0.46626333333333297</v>
      </c>
      <c r="Z101" s="108"/>
      <c r="AA101" s="101"/>
      <c r="AB101" s="108"/>
      <c r="AC101" s="91" t="str">
        <f>VLOOKUP(A:A,[8]门店PK分组!$A:$N,14,0)</f>
        <v>董华</v>
      </c>
    </row>
    <row r="102" spans="1:30" s="91" customFormat="1">
      <c r="A102" s="99">
        <v>546</v>
      </c>
      <c r="B102" s="99" t="s">
        <v>150</v>
      </c>
      <c r="C102" s="99" t="s">
        <v>146</v>
      </c>
      <c r="D102" s="100">
        <v>2</v>
      </c>
      <c r="E102" s="100">
        <v>150</v>
      </c>
      <c r="F102" s="63">
        <v>450</v>
      </c>
      <c r="G102" s="91">
        <v>20520</v>
      </c>
      <c r="H102" s="101">
        <f>VLOOKUP(A:A,[4]门店PK分组!A:J,10,0)</f>
        <v>22385.4545454545</v>
      </c>
      <c r="I102" s="93">
        <v>5793.5874857142999</v>
      </c>
      <c r="J102" s="96">
        <v>0.28233857142857199</v>
      </c>
      <c r="K102" s="106">
        <f>VLOOKUP(A:A,[5]CXMDXSHZ!$B:$D,3,0)</f>
        <v>17972.919999999998</v>
      </c>
      <c r="L102" s="108">
        <f t="shared" si="28"/>
        <v>0.87587329434697803</v>
      </c>
      <c r="M102" s="108">
        <f t="shared" si="29"/>
        <v>0.80288385315139899</v>
      </c>
      <c r="N102" s="108"/>
      <c r="O102" s="109"/>
      <c r="P102" s="108"/>
      <c r="Q102" s="69">
        <f>VLOOKUP(A:A,[6]CXMDXSHZ!$B:$D,3,0)</f>
        <v>9303.44</v>
      </c>
      <c r="R102" s="108">
        <f t="shared" si="30"/>
        <v>0.453384015594542</v>
      </c>
      <c r="S102" s="108">
        <f t="shared" si="37"/>
        <v>0.41560201429499799</v>
      </c>
      <c r="T102" s="108"/>
      <c r="U102" s="101"/>
      <c r="V102" s="108"/>
      <c r="W102" s="69">
        <f>VLOOKUP(A:A,[7]CXMDXSHZ!$B:$D,3,0)</f>
        <v>12335.34</v>
      </c>
      <c r="X102" s="108">
        <f t="shared" si="31"/>
        <v>0.60113742690058503</v>
      </c>
      <c r="Y102" s="108">
        <f t="shared" si="32"/>
        <v>0.55104264132553704</v>
      </c>
      <c r="Z102" s="108"/>
      <c r="AA102" s="101"/>
      <c r="AB102" s="108"/>
      <c r="AC102" s="91" t="str">
        <f>VLOOKUP(A:A,[8]门店PK分组!$A:$N,14,0)</f>
        <v>王芳1</v>
      </c>
    </row>
    <row r="103" spans="1:30" s="91" customFormat="1">
      <c r="A103" s="99">
        <v>585</v>
      </c>
      <c r="B103" s="99" t="s">
        <v>151</v>
      </c>
      <c r="C103" s="99" t="s">
        <v>146</v>
      </c>
      <c r="D103" s="100">
        <v>2</v>
      </c>
      <c r="E103" s="100">
        <v>150</v>
      </c>
      <c r="F103" s="63">
        <v>450</v>
      </c>
      <c r="G103" s="91">
        <v>20608</v>
      </c>
      <c r="H103" s="101">
        <f>VLOOKUP(A:A,[4]门店PK分组!A:J,10,0)</f>
        <v>22481.4545454545</v>
      </c>
      <c r="I103" s="93">
        <v>5492.3263999999799</v>
      </c>
      <c r="J103" s="96">
        <v>0.26651428571428498</v>
      </c>
      <c r="K103" s="106">
        <f>VLOOKUP(A:A,[5]CXMDXSHZ!$B:$D,3,0)</f>
        <v>20947.52</v>
      </c>
      <c r="L103" s="107">
        <f t="shared" si="28"/>
        <v>1.0164751552794999</v>
      </c>
      <c r="M103" s="108">
        <f t="shared" si="29"/>
        <v>0.93176889233954596</v>
      </c>
      <c r="N103" s="101">
        <f t="shared" ref="N103:N107" si="44">E103</f>
        <v>150</v>
      </c>
      <c r="O103" s="109">
        <v>150</v>
      </c>
      <c r="P103" s="108" t="s">
        <v>292</v>
      </c>
      <c r="Q103" s="69">
        <f>VLOOKUP(A:A,[6]CXMDXSHZ!$B:$D,3,0)</f>
        <v>20853.21</v>
      </c>
      <c r="R103" s="107">
        <f t="shared" si="30"/>
        <v>1.0118987771739101</v>
      </c>
      <c r="S103" s="108">
        <f t="shared" si="37"/>
        <v>0.92757387907608901</v>
      </c>
      <c r="T103" s="101">
        <f t="shared" si="43"/>
        <v>150</v>
      </c>
      <c r="U103" s="101"/>
      <c r="V103" s="108"/>
      <c r="W103" s="69">
        <f>VLOOKUP(A:A,[7]CXMDXSHZ!$B:$D,3,0)</f>
        <v>16001.52</v>
      </c>
      <c r="X103" s="108">
        <f t="shared" si="31"/>
        <v>0.776471273291925</v>
      </c>
      <c r="Y103" s="108">
        <f t="shared" si="32"/>
        <v>0.71176533385093299</v>
      </c>
      <c r="Z103" s="108"/>
      <c r="AA103" s="101"/>
      <c r="AB103" s="108"/>
      <c r="AC103" s="91" t="str">
        <f>VLOOKUP(A:A,[8]门店PK分组!$A:$N,14,0)</f>
        <v>高红华</v>
      </c>
    </row>
    <row r="104" spans="1:30" s="68" customFormat="1">
      <c r="A104" s="24">
        <v>581</v>
      </c>
      <c r="B104" s="24" t="s">
        <v>152</v>
      </c>
      <c r="C104" s="24" t="s">
        <v>146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VLOOKUP(A:A,[4]门店PK分组!A:J,10,0)</f>
        <v>20736</v>
      </c>
      <c r="I104" s="69">
        <v>4382.0065645714303</v>
      </c>
      <c r="J104" s="110">
        <v>0.23053485714285701</v>
      </c>
      <c r="K104" s="106">
        <f>VLOOKUP(A:A,[5]CXMDXSHZ!$B:$D,3,0)</f>
        <v>19152.89</v>
      </c>
      <c r="L104" s="110">
        <f t="shared" si="28"/>
        <v>1.0076225799663301</v>
      </c>
      <c r="M104" s="110">
        <f t="shared" si="29"/>
        <v>0.92365403163580195</v>
      </c>
      <c r="N104" s="69">
        <f t="shared" si="44"/>
        <v>100</v>
      </c>
      <c r="O104" s="111"/>
      <c r="P104" s="110"/>
      <c r="Q104" s="69">
        <f>VLOOKUP(A:A,[6]CXMDXSHZ!$B:$D,3,0)</f>
        <v>20286.5</v>
      </c>
      <c r="R104" s="107">
        <f t="shared" si="30"/>
        <v>1.06726115319865</v>
      </c>
      <c r="S104" s="110">
        <f t="shared" si="37"/>
        <v>0.97832272376543195</v>
      </c>
      <c r="T104" s="69">
        <f t="shared" si="43"/>
        <v>100</v>
      </c>
      <c r="U104" s="69">
        <v>100</v>
      </c>
      <c r="V104" s="110" t="s">
        <v>239</v>
      </c>
      <c r="W104" s="69">
        <f>VLOOKUP(A:A,[7]CXMDXSHZ!$B:$D,3,0)</f>
        <v>9950.39</v>
      </c>
      <c r="X104" s="110">
        <f t="shared" si="31"/>
        <v>0.52348432239057197</v>
      </c>
      <c r="Y104" s="110">
        <f t="shared" si="32"/>
        <v>0.479860628858025</v>
      </c>
      <c r="Z104" s="110"/>
      <c r="AA104" s="69"/>
      <c r="AB104" s="110"/>
      <c r="AC104" s="68" t="str">
        <f>VLOOKUP(A:A,[8]门店PK分组!$A:$N,14,0)</f>
        <v>周燕</v>
      </c>
    </row>
    <row r="105" spans="1:30" s="68" customFormat="1">
      <c r="A105" s="24">
        <v>114844</v>
      </c>
      <c r="B105" s="24" t="s">
        <v>153</v>
      </c>
      <c r="C105" s="24" t="s">
        <v>146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VLOOKUP(A:A,[4]门店PK分组!A:J,10,0)</f>
        <v>19636.3636363636</v>
      </c>
      <c r="I105" s="69">
        <v>3298.1142857143</v>
      </c>
      <c r="J105" s="110">
        <v>0.18322857142857199</v>
      </c>
      <c r="K105" s="106">
        <f>VLOOKUP(A:A,[5]CXMDXSHZ!$B:$D,3,0)</f>
        <v>19006.810000000001</v>
      </c>
      <c r="L105" s="110">
        <f t="shared" si="28"/>
        <v>1.0559338888888901</v>
      </c>
      <c r="M105" s="110">
        <f t="shared" si="29"/>
        <v>0.96793939814815</v>
      </c>
      <c r="N105" s="69">
        <f t="shared" si="44"/>
        <v>100</v>
      </c>
      <c r="O105" s="111">
        <v>100</v>
      </c>
      <c r="P105" s="110" t="s">
        <v>239</v>
      </c>
      <c r="Q105" s="69">
        <f>VLOOKUP(A:A,[6]CXMDXSHZ!$B:$D,3,0)</f>
        <v>18955.29</v>
      </c>
      <c r="R105" s="107">
        <f t="shared" si="30"/>
        <v>1.05307166666667</v>
      </c>
      <c r="S105" s="110">
        <f t="shared" si="37"/>
        <v>0.96531569444444598</v>
      </c>
      <c r="T105" s="69">
        <f t="shared" si="43"/>
        <v>100</v>
      </c>
      <c r="U105" s="69"/>
      <c r="V105" s="110"/>
      <c r="W105" s="69">
        <f>VLOOKUP(A:A,[7]CXMDXSHZ!$B:$D,3,0)</f>
        <v>21734.21</v>
      </c>
      <c r="X105" s="107">
        <f t="shared" si="31"/>
        <v>1.20745611111111</v>
      </c>
      <c r="Y105" s="110">
        <f t="shared" si="32"/>
        <v>1.10683476851852</v>
      </c>
      <c r="Z105" s="101">
        <f t="shared" ref="Z105:Z107" si="45">E105</f>
        <v>100</v>
      </c>
      <c r="AA105" s="69"/>
      <c r="AB105" s="110"/>
      <c r="AC105" s="68" t="str">
        <f>VLOOKUP(A:A,[8]门店PK分组!$A:$N,14,0)</f>
        <v>张娜</v>
      </c>
    </row>
    <row r="106" spans="1:30" s="68" customFormat="1">
      <c r="A106" s="24">
        <v>744</v>
      </c>
      <c r="B106" s="24" t="s">
        <v>154</v>
      </c>
      <c r="C106" s="24" t="s">
        <v>146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VLOOKUP(A:A,[4]门店PK分组!A:J,10,0)</f>
        <v>17908.3636363636</v>
      </c>
      <c r="I106" s="69">
        <v>3759.8502857142898</v>
      </c>
      <c r="J106" s="110">
        <v>0.22903571428571501</v>
      </c>
      <c r="K106" s="106">
        <f>VLOOKUP(A:A,[5]CXMDXSHZ!$B:$D,3,0)</f>
        <v>16672.810000000001</v>
      </c>
      <c r="L106" s="110">
        <f t="shared" si="28"/>
        <v>1.0156438840155899</v>
      </c>
      <c r="M106" s="110">
        <f t="shared" si="29"/>
        <v>0.93100689368096401</v>
      </c>
      <c r="N106" s="69">
        <f t="shared" si="44"/>
        <v>100</v>
      </c>
      <c r="O106" s="111"/>
      <c r="P106" s="110"/>
      <c r="Q106" s="69">
        <f>VLOOKUP(A:A,[6]CXMDXSHZ!$B:$D,3,0)</f>
        <v>16777.04</v>
      </c>
      <c r="R106" s="107">
        <f t="shared" si="30"/>
        <v>1.0219931773879101</v>
      </c>
      <c r="S106" s="110">
        <f t="shared" si="37"/>
        <v>0.93682707927225695</v>
      </c>
      <c r="T106" s="69">
        <f t="shared" si="43"/>
        <v>100</v>
      </c>
      <c r="U106" s="69"/>
      <c r="V106" s="110"/>
      <c r="W106" s="69">
        <f>VLOOKUP(A:A,[7]CXMDXSHZ!$B:$D,3,0)</f>
        <v>19918.86</v>
      </c>
      <c r="X106" s="107">
        <f t="shared" si="31"/>
        <v>1.21338084795322</v>
      </c>
      <c r="Y106" s="110">
        <f t="shared" si="32"/>
        <v>1.1122657772904501</v>
      </c>
      <c r="Z106" s="101">
        <f t="shared" si="45"/>
        <v>100</v>
      </c>
      <c r="AA106" s="69">
        <v>100</v>
      </c>
      <c r="AB106" s="110" t="s">
        <v>293</v>
      </c>
      <c r="AC106" s="68" t="str">
        <f>VLOOKUP(A:A,[8]门店PK分组!$A:$N,14,0)</f>
        <v>黄玲</v>
      </c>
    </row>
    <row r="107" spans="1:30" s="91" customFormat="1">
      <c r="A107" s="99">
        <v>578</v>
      </c>
      <c r="B107" s="99" t="s">
        <v>155</v>
      </c>
      <c r="C107" s="99" t="s">
        <v>146</v>
      </c>
      <c r="D107" s="100">
        <v>4</v>
      </c>
      <c r="E107" s="100">
        <v>100</v>
      </c>
      <c r="F107" s="63">
        <v>300</v>
      </c>
      <c r="G107" s="91">
        <v>18750</v>
      </c>
      <c r="H107" s="101">
        <f>VLOOKUP(A:A,[4]门店PK分组!A:J,10,0)</f>
        <v>20454.5454545455</v>
      </c>
      <c r="I107" s="93">
        <v>4840.9821428571604</v>
      </c>
      <c r="J107" s="96">
        <v>0.25818571428571502</v>
      </c>
      <c r="K107" s="106">
        <f>VLOOKUP(A:A,[5]CXMDXSHZ!$B:$D,3,0)</f>
        <v>18840.25</v>
      </c>
      <c r="L107" s="107">
        <f t="shared" si="28"/>
        <v>1.00481333333333</v>
      </c>
      <c r="M107" s="108">
        <f t="shared" si="29"/>
        <v>0.921078888888887</v>
      </c>
      <c r="N107" s="101">
        <f t="shared" si="44"/>
        <v>100</v>
      </c>
      <c r="O107" s="109">
        <v>100</v>
      </c>
      <c r="P107" s="108" t="s">
        <v>294</v>
      </c>
      <c r="Q107" s="69">
        <f>VLOOKUP(A:A,[6]CXMDXSHZ!$B:$D,3,0)</f>
        <v>19041.25</v>
      </c>
      <c r="R107" s="107">
        <f t="shared" si="30"/>
        <v>1.0155333333333301</v>
      </c>
      <c r="S107" s="108">
        <f t="shared" si="37"/>
        <v>0.93090555555555399</v>
      </c>
      <c r="T107" s="101">
        <f t="shared" si="43"/>
        <v>100</v>
      </c>
      <c r="U107" s="101">
        <v>100</v>
      </c>
      <c r="V107" s="108" t="s">
        <v>295</v>
      </c>
      <c r="W107" s="69">
        <f>VLOOKUP(A:A,[7]CXMDXSHZ!$B:$D,3,0)</f>
        <v>19052.02</v>
      </c>
      <c r="X107" s="107">
        <f t="shared" si="31"/>
        <v>1.0161077333333299</v>
      </c>
      <c r="Y107" s="108">
        <f t="shared" si="32"/>
        <v>0.93143208888888696</v>
      </c>
      <c r="Z107" s="101">
        <f t="shared" si="45"/>
        <v>100</v>
      </c>
      <c r="AA107" s="101">
        <v>100</v>
      </c>
      <c r="AB107" s="108" t="s">
        <v>295</v>
      </c>
      <c r="AC107" s="91" t="str">
        <f>VLOOKUP(A:A,[8]门店PK分组!$A:$N,14,0)</f>
        <v>高玉</v>
      </c>
    </row>
    <row r="108" spans="1:30" s="91" customFormat="1">
      <c r="A108" s="99">
        <v>724</v>
      </c>
      <c r="B108" s="99" t="s">
        <v>156</v>
      </c>
      <c r="C108" s="99" t="s">
        <v>146</v>
      </c>
      <c r="D108" s="100">
        <v>4</v>
      </c>
      <c r="E108" s="100">
        <v>100</v>
      </c>
      <c r="F108" s="63">
        <v>300</v>
      </c>
      <c r="G108" s="91">
        <v>16848</v>
      </c>
      <c r="H108" s="101">
        <f>VLOOKUP(A:A,[4]门店PK分组!A:J,10,0)</f>
        <v>18379.6363636364</v>
      </c>
      <c r="I108" s="93">
        <v>4363.9448914285704</v>
      </c>
      <c r="J108" s="96">
        <v>0.25901857142857199</v>
      </c>
      <c r="K108" s="106">
        <f>VLOOKUP(A:A,[5]CXMDXSHZ!$B:$D,3,0)</f>
        <v>8195.4</v>
      </c>
      <c r="L108" s="108">
        <f t="shared" si="28"/>
        <v>0.48643162393162398</v>
      </c>
      <c r="M108" s="108">
        <f t="shared" si="29"/>
        <v>0.445895655270654</v>
      </c>
      <c r="N108" s="108"/>
      <c r="O108" s="109"/>
      <c r="P108" s="108"/>
      <c r="Q108" s="69">
        <f>VLOOKUP(A:A,[6]CXMDXSHZ!$B:$D,3,0)</f>
        <v>10403.6</v>
      </c>
      <c r="R108" s="108">
        <f t="shared" si="30"/>
        <v>0.61749762583095902</v>
      </c>
      <c r="S108" s="108">
        <f t="shared" si="37"/>
        <v>0.56603949034504497</v>
      </c>
      <c r="T108" s="108"/>
      <c r="U108" s="101"/>
      <c r="V108" s="108"/>
      <c r="W108" s="69">
        <f>VLOOKUP(A:A,[7]CXMDXSHZ!$B:$D,3,0)</f>
        <v>8124.93</v>
      </c>
      <c r="X108" s="108">
        <f t="shared" si="31"/>
        <v>0.48224893162393201</v>
      </c>
      <c r="Y108" s="108">
        <f t="shared" si="32"/>
        <v>0.44206152065526999</v>
      </c>
      <c r="Z108" s="108"/>
      <c r="AA108" s="101"/>
      <c r="AB108" s="108"/>
      <c r="AC108" s="91" t="str">
        <f>VLOOKUP(A:A,[8]门店PK分组!$A:$N,14,0)</f>
        <v>袁咏梅</v>
      </c>
    </row>
    <row r="109" spans="1:30" s="68" customFormat="1">
      <c r="A109" s="24">
        <v>747</v>
      </c>
      <c r="B109" s="24" t="s">
        <v>157</v>
      </c>
      <c r="C109" s="24" t="s">
        <v>146</v>
      </c>
      <c r="D109" s="63">
        <v>5</v>
      </c>
      <c r="E109" s="63">
        <v>100</v>
      </c>
      <c r="F109" s="63">
        <v>300</v>
      </c>
      <c r="G109" s="64">
        <v>15000</v>
      </c>
      <c r="H109" s="93">
        <f>VLOOKUP(A:A,[4]门店PK分组!A:J,10,0)</f>
        <v>16363.6363636364</v>
      </c>
      <c r="I109" s="93">
        <v>3060.75</v>
      </c>
      <c r="J109" s="96">
        <v>0.20405000000000001</v>
      </c>
      <c r="K109" s="106">
        <f>VLOOKUP(A:A,[5]CXMDXSHZ!$B:$D,3,0)</f>
        <v>26542.959999999999</v>
      </c>
      <c r="L109" s="107">
        <f t="shared" si="28"/>
        <v>1.7695306666666699</v>
      </c>
      <c r="M109" s="96">
        <f t="shared" si="29"/>
        <v>1.6220697777777699</v>
      </c>
      <c r="N109" s="115">
        <v>100</v>
      </c>
      <c r="O109" s="95">
        <v>100</v>
      </c>
      <c r="P109" s="96" t="s">
        <v>296</v>
      </c>
      <c r="Q109" s="69">
        <f>VLOOKUP(A:A,[6]CXMDXSHZ!$B:$D,3,0)</f>
        <v>15077.57</v>
      </c>
      <c r="R109" s="107">
        <f t="shared" si="30"/>
        <v>1.0051713333333301</v>
      </c>
      <c r="S109" s="110">
        <f t="shared" si="37"/>
        <v>0.92140705555555302</v>
      </c>
      <c r="T109" s="69">
        <f>E109</f>
        <v>100</v>
      </c>
      <c r="U109" s="69">
        <v>100</v>
      </c>
      <c r="V109" s="110" t="s">
        <v>296</v>
      </c>
      <c r="W109" s="69">
        <f>VLOOKUP(A:A,[7]CXMDXSHZ!$B:$D,3,0)</f>
        <v>15122.32</v>
      </c>
      <c r="X109" s="107">
        <f t="shared" si="31"/>
        <v>1.0081546666666701</v>
      </c>
      <c r="Y109" s="110">
        <f t="shared" si="32"/>
        <v>0.92414177777777595</v>
      </c>
      <c r="Z109" s="101">
        <f>E109</f>
        <v>100</v>
      </c>
      <c r="AA109" s="69">
        <v>100</v>
      </c>
      <c r="AB109" s="110" t="s">
        <v>296</v>
      </c>
      <c r="AC109" s="68" t="str">
        <f>VLOOKUP(A:A,[8]门店PK分组!$A:$N,14,0)</f>
        <v>邓红梅</v>
      </c>
    </row>
    <row r="110" spans="1:30">
      <c r="A110" s="61">
        <v>114622</v>
      </c>
      <c r="B110" s="61" t="s">
        <v>158</v>
      </c>
      <c r="C110" s="64" t="s">
        <v>146</v>
      </c>
      <c r="D110" s="121">
        <v>5</v>
      </c>
      <c r="E110" s="64">
        <v>50</v>
      </c>
      <c r="F110" s="63">
        <v>300</v>
      </c>
      <c r="G110" s="64">
        <v>15400</v>
      </c>
      <c r="H110" s="93">
        <f>VLOOKUP(A:A,[4]门店PK分组!A:J,10,0)</f>
        <v>16800</v>
      </c>
      <c r="I110" s="93">
        <v>4486.5348000000004</v>
      </c>
      <c r="J110" s="96">
        <v>0.29133342857142802</v>
      </c>
      <c r="K110" s="106">
        <f>VLOOKUP(A:A,[5]CXMDXSHZ!$B:$D,3,0)</f>
        <v>8982.6299999999992</v>
      </c>
      <c r="L110" s="96">
        <f t="shared" si="28"/>
        <v>0.58328766233766205</v>
      </c>
      <c r="M110" s="96">
        <f t="shared" si="29"/>
        <v>0.534680357142857</v>
      </c>
      <c r="N110" s="96"/>
      <c r="P110" s="96"/>
      <c r="Q110" s="69">
        <f>VLOOKUP(A:A,[6]CXMDXSHZ!$B:$D,3,0)</f>
        <v>9307.1200000000008</v>
      </c>
      <c r="R110" s="96">
        <f t="shared" si="30"/>
        <v>0.60435844155844198</v>
      </c>
      <c r="S110" s="96">
        <f t="shared" si="37"/>
        <v>0.55399523809523799</v>
      </c>
      <c r="T110" s="96"/>
      <c r="V110" s="96"/>
      <c r="W110" s="69">
        <f>VLOOKUP(A:A,[7]CXMDXSHZ!$B:$D,3,0)</f>
        <v>6928.08</v>
      </c>
      <c r="X110" s="96">
        <f t="shared" si="31"/>
        <v>0.44987532467532498</v>
      </c>
      <c r="Y110" s="96">
        <f t="shared" si="32"/>
        <v>0.41238571428571402</v>
      </c>
      <c r="Z110" s="96"/>
      <c r="AB110" s="96"/>
      <c r="AC110" s="64" t="e">
        <f>VLOOKUP(A:A,[8]门店PK分组!$A:$N,14,0)</f>
        <v>#REF!</v>
      </c>
      <c r="AD110" s="64" t="s">
        <v>297</v>
      </c>
    </row>
    <row r="111" spans="1:30" s="91" customFormat="1">
      <c r="A111" s="99">
        <v>598</v>
      </c>
      <c r="B111" s="99" t="s">
        <v>159</v>
      </c>
      <c r="C111" s="99" t="s">
        <v>146</v>
      </c>
      <c r="D111" s="100">
        <v>6</v>
      </c>
      <c r="E111" s="100">
        <v>100</v>
      </c>
      <c r="F111" s="63">
        <v>300</v>
      </c>
      <c r="G111" s="91">
        <v>14688</v>
      </c>
      <c r="H111" s="101">
        <f>VLOOKUP(A:A,[4]门店PK分组!A:J,10,0)</f>
        <v>16023.272727272701</v>
      </c>
      <c r="I111" s="93">
        <v>4068.6977005714198</v>
      </c>
      <c r="J111" s="96">
        <v>0.27700828571428499</v>
      </c>
      <c r="K111" s="106">
        <f>VLOOKUP(A:A,[5]CXMDXSHZ!$B:$D,3,0)</f>
        <v>9905.81</v>
      </c>
      <c r="L111" s="108">
        <f t="shared" si="28"/>
        <v>0.67441516884531605</v>
      </c>
      <c r="M111" s="108">
        <f t="shared" si="29"/>
        <v>0.61821390477487403</v>
      </c>
      <c r="N111" s="108"/>
      <c r="O111" s="109"/>
      <c r="P111" s="108"/>
      <c r="Q111" s="69">
        <f>VLOOKUP(A:A,[6]CXMDXSHZ!$B:$D,3,0)</f>
        <v>5754.8</v>
      </c>
      <c r="R111" s="108">
        <f t="shared" si="30"/>
        <v>0.39180283224400902</v>
      </c>
      <c r="S111" s="108">
        <f t="shared" si="37"/>
        <v>0.35915259622367501</v>
      </c>
      <c r="T111" s="108"/>
      <c r="U111" s="101"/>
      <c r="V111" s="108"/>
      <c r="W111" s="69">
        <f>VLOOKUP(A:A,[7]CXMDXSHZ!$B:$D,3,0)</f>
        <v>8813.35</v>
      </c>
      <c r="X111" s="108">
        <f t="shared" si="31"/>
        <v>0.60003744553376903</v>
      </c>
      <c r="Y111" s="108">
        <f t="shared" si="32"/>
        <v>0.55003432507262295</v>
      </c>
      <c r="Z111" s="108"/>
      <c r="AA111" s="101"/>
      <c r="AB111" s="108"/>
      <c r="AC111" s="91" t="str">
        <f>VLOOKUP(A:A,[8]门店PK分组!$A:$N,14,0)</f>
        <v>唐冬芳</v>
      </c>
    </row>
    <row r="112" spans="1:30" s="91" customFormat="1">
      <c r="A112" s="99">
        <v>117184</v>
      </c>
      <c r="B112" s="99" t="s">
        <v>160</v>
      </c>
      <c r="C112" s="99" t="s">
        <v>146</v>
      </c>
      <c r="D112" s="100">
        <v>6</v>
      </c>
      <c r="E112" s="100">
        <v>100</v>
      </c>
      <c r="F112" s="63">
        <v>300</v>
      </c>
      <c r="G112" s="91">
        <v>15640</v>
      </c>
      <c r="H112" s="101">
        <f>VLOOKUP(A:A,[4]门店PK分组!A:J,10,0)</f>
        <v>17061.818181818198</v>
      </c>
      <c r="I112" s="93">
        <v>4298.5422857142803</v>
      </c>
      <c r="J112" s="96">
        <v>0.274842857142857</v>
      </c>
      <c r="K112" s="106">
        <f>VLOOKUP(A:A,[5]CXMDXSHZ!$B:$D,3,0)</f>
        <v>6849.4</v>
      </c>
      <c r="L112" s="108">
        <f t="shared" si="28"/>
        <v>0.437941176470588</v>
      </c>
      <c r="M112" s="108">
        <f t="shared" si="29"/>
        <v>0.40144607843137198</v>
      </c>
      <c r="N112" s="108"/>
      <c r="O112" s="109"/>
      <c r="P112" s="108"/>
      <c r="Q112" s="69">
        <f>VLOOKUP(A:A,[6]CXMDXSHZ!$B:$D,3,0)</f>
        <v>8524.11</v>
      </c>
      <c r="R112" s="108">
        <f t="shared" si="30"/>
        <v>0.54501982097186696</v>
      </c>
      <c r="S112" s="108">
        <f t="shared" si="37"/>
        <v>0.49960150255754399</v>
      </c>
      <c r="T112" s="108"/>
      <c r="U112" s="101"/>
      <c r="V112" s="108"/>
      <c r="W112" s="69">
        <f>VLOOKUP(A:A,[7]CXMDXSHZ!$B:$D,3,0)</f>
        <v>7548.26</v>
      </c>
      <c r="X112" s="108">
        <f t="shared" si="31"/>
        <v>0.48262531969309502</v>
      </c>
      <c r="Y112" s="108">
        <f t="shared" si="32"/>
        <v>0.442406543052003</v>
      </c>
      <c r="Z112" s="108"/>
      <c r="AA112" s="101"/>
      <c r="AB112" s="108"/>
      <c r="AC112" s="91" t="str">
        <f>VLOOKUP(A:A,[8]门店PK分组!$A:$N,14,0)</f>
        <v>梅雅霜</v>
      </c>
    </row>
    <row r="113" spans="1:29">
      <c r="A113" s="61">
        <v>103199</v>
      </c>
      <c r="B113" s="61" t="s">
        <v>161</v>
      </c>
      <c r="C113" s="61" t="s">
        <v>146</v>
      </c>
      <c r="D113" s="62">
        <v>7</v>
      </c>
      <c r="E113" s="62">
        <v>100</v>
      </c>
      <c r="F113" s="63">
        <v>300</v>
      </c>
      <c r="G113" s="64">
        <v>12100</v>
      </c>
      <c r="H113" s="93">
        <f>VLOOKUP(A:A,[4]门店PK分组!A:J,10,0)</f>
        <v>13200</v>
      </c>
      <c r="I113" s="93">
        <v>3366.9166142857198</v>
      </c>
      <c r="J113" s="96">
        <v>0.27825757142857199</v>
      </c>
      <c r="K113" s="106">
        <f>VLOOKUP(A:A,[5]CXMDXSHZ!$B:$D,3,0)</f>
        <v>6265.14</v>
      </c>
      <c r="L113" s="96">
        <f t="shared" si="28"/>
        <v>0.51778016528925597</v>
      </c>
      <c r="M113" s="96">
        <f t="shared" si="29"/>
        <v>0.47463181818181799</v>
      </c>
      <c r="N113" s="96"/>
      <c r="P113" s="96"/>
      <c r="Q113" s="69">
        <f>VLOOKUP(A:A,[6]CXMDXSHZ!$B:$D,3,0)</f>
        <v>8213.99</v>
      </c>
      <c r="R113" s="96">
        <f t="shared" si="30"/>
        <v>0.678842148760331</v>
      </c>
      <c r="S113" s="96">
        <f t="shared" si="37"/>
        <v>0.62227196969696996</v>
      </c>
      <c r="T113" s="96"/>
      <c r="V113" s="96"/>
      <c r="W113" s="69">
        <f>VLOOKUP(A:A,[7]CXMDXSHZ!$B:$D,3,0)</f>
        <v>6499.9</v>
      </c>
      <c r="X113" s="96">
        <f t="shared" si="31"/>
        <v>0.53718181818181798</v>
      </c>
      <c r="Y113" s="96">
        <f t="shared" si="32"/>
        <v>0.492416666666667</v>
      </c>
      <c r="Z113" s="96"/>
      <c r="AB113" s="96"/>
      <c r="AC113" s="64" t="str">
        <f>VLOOKUP(A:A,[8]门店PK分组!$A:$N,14,0)</f>
        <v>文淼</v>
      </c>
    </row>
    <row r="114" spans="1:29" s="68" customFormat="1">
      <c r="A114" s="24">
        <v>572</v>
      </c>
      <c r="B114" s="24" t="s">
        <v>162</v>
      </c>
      <c r="C114" s="24" t="s">
        <v>146</v>
      </c>
      <c r="D114" s="63">
        <v>7</v>
      </c>
      <c r="E114" s="63">
        <v>100</v>
      </c>
      <c r="F114" s="63">
        <v>300</v>
      </c>
      <c r="G114" s="64">
        <v>13200</v>
      </c>
      <c r="H114" s="93">
        <f>VLOOKUP(A:A,[4]门店PK分组!A:J,10,0)</f>
        <v>14400</v>
      </c>
      <c r="I114" s="93">
        <v>3041.9607428571398</v>
      </c>
      <c r="J114" s="96">
        <v>0.23045157142857201</v>
      </c>
      <c r="K114" s="106">
        <f>VLOOKUP(A:A,[5]CXMDXSHZ!$B:$D,3,0)</f>
        <v>4956.62</v>
      </c>
      <c r="L114" s="96">
        <f t="shared" si="28"/>
        <v>0.37550151515151498</v>
      </c>
      <c r="M114" s="96">
        <f t="shared" si="29"/>
        <v>0.34420972222222201</v>
      </c>
      <c r="N114" s="96"/>
      <c r="O114" s="95"/>
      <c r="P114" s="96"/>
      <c r="Q114" s="69">
        <f>VLOOKUP(A:A,[6]CXMDXSHZ!$B:$D,3,0)</f>
        <v>13430.37</v>
      </c>
      <c r="R114" s="107">
        <f t="shared" si="30"/>
        <v>1.0174522727272699</v>
      </c>
      <c r="S114" s="110">
        <f t="shared" si="37"/>
        <v>0.93266458333333302</v>
      </c>
      <c r="T114" s="69">
        <f t="shared" ref="T114:T118" si="46">E114</f>
        <v>100</v>
      </c>
      <c r="U114" s="69">
        <v>100</v>
      </c>
      <c r="V114" s="110" t="s">
        <v>298</v>
      </c>
      <c r="W114" s="69">
        <f>VLOOKUP(A:A,[7]CXMDXSHZ!$B:$D,3,0)</f>
        <v>13777.49</v>
      </c>
      <c r="X114" s="107">
        <f t="shared" si="31"/>
        <v>1.0437492424242401</v>
      </c>
      <c r="Y114" s="110">
        <f t="shared" si="32"/>
        <v>0.95677013888888895</v>
      </c>
      <c r="Z114" s="101">
        <f t="shared" ref="Z114:Z119" si="47">E114</f>
        <v>100</v>
      </c>
      <c r="AA114" s="69">
        <v>100</v>
      </c>
      <c r="AB114" s="110" t="s">
        <v>161</v>
      </c>
      <c r="AC114" s="68" t="str">
        <f>VLOOKUP(A:A,[8]门店PK分组!$A:$N,14,0)</f>
        <v>江月红</v>
      </c>
    </row>
    <row r="115" spans="1:29" s="91" customFormat="1">
      <c r="A115" s="99">
        <v>391</v>
      </c>
      <c r="B115" s="99" t="s">
        <v>163</v>
      </c>
      <c r="C115" s="99" t="s">
        <v>146</v>
      </c>
      <c r="D115" s="100">
        <v>8</v>
      </c>
      <c r="E115" s="100">
        <v>100</v>
      </c>
      <c r="F115" s="63">
        <v>300</v>
      </c>
      <c r="G115" s="91">
        <v>12528</v>
      </c>
      <c r="H115" s="101">
        <f>VLOOKUP(A:A,[4]门店PK分组!A:J,10,0)</f>
        <v>13666.909090909099</v>
      </c>
      <c r="I115" s="93">
        <v>3737.4710811428499</v>
      </c>
      <c r="J115" s="96">
        <v>0.29832942857142802</v>
      </c>
      <c r="K115" s="106">
        <f>VLOOKUP(A:A,[5]CXMDXSHZ!$B:$D,3,0)</f>
        <v>6840.9</v>
      </c>
      <c r="L115" s="108">
        <f t="shared" si="28"/>
        <v>0.54604885057471297</v>
      </c>
      <c r="M115" s="108">
        <f t="shared" si="29"/>
        <v>0.50054477969348599</v>
      </c>
      <c r="N115" s="108"/>
      <c r="O115" s="109"/>
      <c r="P115" s="108"/>
      <c r="Q115" s="69">
        <f>VLOOKUP(A:A,[6]CXMDXSHZ!$B:$D,3,0)</f>
        <v>6985.12</v>
      </c>
      <c r="R115" s="108">
        <f t="shared" si="30"/>
        <v>0.55756066411238803</v>
      </c>
      <c r="S115" s="108">
        <f t="shared" si="37"/>
        <v>0.51109727543635597</v>
      </c>
      <c r="T115" s="108"/>
      <c r="U115" s="101"/>
      <c r="V115" s="108"/>
      <c r="W115" s="69">
        <f>VLOOKUP(A:A,[7]CXMDXSHZ!$B:$D,3,0)</f>
        <v>3936.11</v>
      </c>
      <c r="X115" s="108">
        <f t="shared" si="31"/>
        <v>0.31418502554278399</v>
      </c>
      <c r="Y115" s="108">
        <f t="shared" si="32"/>
        <v>0.28800294008088501</v>
      </c>
      <c r="Z115" s="108"/>
      <c r="AA115" s="101"/>
      <c r="AB115" s="108"/>
      <c r="AC115" s="91" t="str">
        <f>VLOOKUP(A:A,[8]门店PK分组!$A:$N,14,0)</f>
        <v>唐丹</v>
      </c>
    </row>
    <row r="116" spans="1:29" s="91" customFormat="1">
      <c r="A116" s="99">
        <v>308</v>
      </c>
      <c r="B116" s="99" t="s">
        <v>164</v>
      </c>
      <c r="C116" s="99" t="s">
        <v>146</v>
      </c>
      <c r="D116" s="100">
        <v>8</v>
      </c>
      <c r="E116" s="100">
        <v>100</v>
      </c>
      <c r="F116" s="63">
        <v>300</v>
      </c>
      <c r="G116" s="91">
        <v>12096</v>
      </c>
      <c r="H116" s="101">
        <f>VLOOKUP(A:A,[4]门店PK分组!A:J,10,0)</f>
        <v>13195.6363636364</v>
      </c>
      <c r="I116" s="93">
        <v>3686.1644160000001</v>
      </c>
      <c r="J116" s="96">
        <v>0.30474242857142803</v>
      </c>
      <c r="K116" s="106">
        <f>VLOOKUP(A:A,[5]CXMDXSHZ!$B:$D,3,0)</f>
        <v>12510.92</v>
      </c>
      <c r="L116" s="107">
        <f t="shared" si="28"/>
        <v>1.03430224867725</v>
      </c>
      <c r="M116" s="108">
        <f t="shared" si="29"/>
        <v>0.94811039462080904</v>
      </c>
      <c r="N116" s="101">
        <f t="shared" ref="N116:N119" si="48">E116</f>
        <v>100</v>
      </c>
      <c r="O116" s="109">
        <v>100</v>
      </c>
      <c r="P116" s="108" t="s">
        <v>299</v>
      </c>
      <c r="Q116" s="69">
        <f>VLOOKUP(A:A,[6]CXMDXSHZ!$B:$D,3,0)</f>
        <v>3531.44</v>
      </c>
      <c r="R116" s="108">
        <f t="shared" si="30"/>
        <v>0.29195105820105799</v>
      </c>
      <c r="S116" s="108">
        <f t="shared" si="37"/>
        <v>0.26762180335096902</v>
      </c>
      <c r="T116" s="108"/>
      <c r="U116" s="101"/>
      <c r="V116" s="108"/>
      <c r="W116" s="69">
        <f>VLOOKUP(A:A,[7]CXMDXSHZ!$B:$D,3,0)</f>
        <v>3125.01</v>
      </c>
      <c r="X116" s="108">
        <f t="shared" si="31"/>
        <v>0.25835069444444397</v>
      </c>
      <c r="Y116" s="108">
        <f t="shared" si="32"/>
        <v>0.23682146990740699</v>
      </c>
      <c r="Z116" s="108"/>
      <c r="AA116" s="101"/>
      <c r="AB116" s="108"/>
      <c r="AC116" s="91" t="str">
        <f>VLOOKUP(A:A,[8]门店PK分组!$A:$N,14,0)</f>
        <v>王进</v>
      </c>
    </row>
    <row r="117" spans="1:29" s="68" customFormat="1">
      <c r="A117" s="24">
        <v>113008</v>
      </c>
      <c r="B117" s="24" t="s">
        <v>165</v>
      </c>
      <c r="C117" s="24" t="s">
        <v>146</v>
      </c>
      <c r="D117" s="63">
        <v>9</v>
      </c>
      <c r="E117" s="63">
        <v>100</v>
      </c>
      <c r="F117" s="63">
        <v>300</v>
      </c>
      <c r="G117" s="64">
        <v>10080</v>
      </c>
      <c r="H117" s="93">
        <f>VLOOKUP(A:A,[4]门店PK分组!A:J,10,0)</f>
        <v>10996.3636363636</v>
      </c>
      <c r="I117" s="93">
        <v>2098.8000000000002</v>
      </c>
      <c r="J117" s="96">
        <v>0.20821428571428499</v>
      </c>
      <c r="K117" s="106">
        <f>VLOOKUP(A:A,[5]CXMDXSHZ!$B:$D,3,0)</f>
        <v>10838.05</v>
      </c>
      <c r="L117" s="107">
        <f t="shared" si="28"/>
        <v>1.0752033730158701</v>
      </c>
      <c r="M117" s="96">
        <f t="shared" si="29"/>
        <v>0.98560309193121998</v>
      </c>
      <c r="N117" s="93">
        <f t="shared" si="48"/>
        <v>100</v>
      </c>
      <c r="O117" s="95">
        <v>100</v>
      </c>
      <c r="P117" s="96" t="s">
        <v>300</v>
      </c>
      <c r="Q117" s="69">
        <f>VLOOKUP(A:A,[6]CXMDXSHZ!$B:$D,3,0)</f>
        <v>10122.4</v>
      </c>
      <c r="R117" s="107">
        <f t="shared" si="30"/>
        <v>1.00420634920635</v>
      </c>
      <c r="S117" s="110">
        <f t="shared" si="37"/>
        <v>0.92052248677249005</v>
      </c>
      <c r="T117" s="69">
        <f t="shared" si="46"/>
        <v>100</v>
      </c>
      <c r="U117" s="69"/>
      <c r="V117" s="110"/>
      <c r="W117" s="69">
        <f>VLOOKUP(A:A,[7]CXMDXSHZ!$B:$D,3,0)</f>
        <v>11005.05</v>
      </c>
      <c r="X117" s="107">
        <f t="shared" si="31"/>
        <v>1.09177083333333</v>
      </c>
      <c r="Y117" s="110">
        <f t="shared" si="32"/>
        <v>1.0007899305555601</v>
      </c>
      <c r="Z117" s="101">
        <f t="shared" si="47"/>
        <v>100</v>
      </c>
      <c r="AA117" s="69">
        <v>100</v>
      </c>
      <c r="AB117" s="110" t="s">
        <v>239</v>
      </c>
      <c r="AC117" s="68" t="str">
        <f>VLOOKUP(A:A,[8]门店PK分组!$A:$N,14,0)</f>
        <v>邓银鑫</v>
      </c>
    </row>
    <row r="118" spans="1:29" s="68" customFormat="1">
      <c r="A118" s="24">
        <v>116482</v>
      </c>
      <c r="B118" s="24" t="s">
        <v>166</v>
      </c>
      <c r="C118" s="24" t="s">
        <v>146</v>
      </c>
      <c r="D118" s="63">
        <v>9</v>
      </c>
      <c r="E118" s="63">
        <v>100</v>
      </c>
      <c r="F118" s="63">
        <v>300</v>
      </c>
      <c r="G118" s="64">
        <v>10580</v>
      </c>
      <c r="H118" s="93">
        <f>VLOOKUP(A:A,[4]门店PK分组!A:J,10,0)</f>
        <v>11541.8181818182</v>
      </c>
      <c r="I118" s="93">
        <v>2700.7641571428599</v>
      </c>
      <c r="J118" s="96">
        <v>0.25527071428571502</v>
      </c>
      <c r="K118" s="106">
        <f>VLOOKUP(A:A,[5]CXMDXSHZ!$B:$D,3,0)</f>
        <v>6456.99</v>
      </c>
      <c r="L118" s="96">
        <f t="shared" si="28"/>
        <v>0.61030151228733498</v>
      </c>
      <c r="M118" s="96">
        <f t="shared" si="29"/>
        <v>0.55944305293005603</v>
      </c>
      <c r="N118" s="96"/>
      <c r="O118" s="95"/>
      <c r="P118" s="96"/>
      <c r="Q118" s="69">
        <f>VLOOKUP(A:A,[6]CXMDXSHZ!$B:$D,3,0)</f>
        <v>10920.22</v>
      </c>
      <c r="R118" s="107">
        <f t="shared" si="30"/>
        <v>1.03215689981096</v>
      </c>
      <c r="S118" s="110">
        <f t="shared" si="37"/>
        <v>0.946143824826716</v>
      </c>
      <c r="T118" s="69">
        <f t="shared" si="46"/>
        <v>100</v>
      </c>
      <c r="U118" s="69">
        <v>100</v>
      </c>
      <c r="V118" s="110" t="s">
        <v>239</v>
      </c>
      <c r="W118" s="69">
        <f>VLOOKUP(A:A,[7]CXMDXSHZ!$B:$D,3,0)</f>
        <v>10775.11</v>
      </c>
      <c r="X118" s="107">
        <f t="shared" si="31"/>
        <v>1.0184413988657799</v>
      </c>
      <c r="Y118" s="110">
        <f t="shared" si="32"/>
        <v>0.93357128229363395</v>
      </c>
      <c r="Z118" s="101">
        <f t="shared" si="47"/>
        <v>100</v>
      </c>
      <c r="AA118" s="69"/>
      <c r="AB118" s="110"/>
      <c r="AC118" s="68" t="str">
        <f>VLOOKUP(A:A,[8]门店PK分组!$A:$N,14,0)</f>
        <v>宋留艺</v>
      </c>
    </row>
    <row r="119" spans="1:29" s="91" customFormat="1">
      <c r="A119" s="99">
        <v>723</v>
      </c>
      <c r="B119" s="99" t="s">
        <v>167</v>
      </c>
      <c r="C119" s="99" t="s">
        <v>146</v>
      </c>
      <c r="D119" s="100">
        <v>10</v>
      </c>
      <c r="E119" s="100">
        <v>100</v>
      </c>
      <c r="F119" s="63">
        <v>300</v>
      </c>
      <c r="G119" s="91">
        <v>10120</v>
      </c>
      <c r="H119" s="101">
        <f>VLOOKUP(A:A,[4]门店PK分组!A:J,10,0)</f>
        <v>11040</v>
      </c>
      <c r="I119" s="93">
        <v>2492.3116742857101</v>
      </c>
      <c r="J119" s="96">
        <v>0.24627585714285699</v>
      </c>
      <c r="K119" s="106">
        <f>VLOOKUP(A:A,[5]CXMDXSHZ!$B:$D,3,0)</f>
        <v>10310.459999999999</v>
      </c>
      <c r="L119" s="107">
        <f t="shared" si="28"/>
        <v>1.01882015810277</v>
      </c>
      <c r="M119" s="108">
        <f t="shared" si="29"/>
        <v>0.93391847826086904</v>
      </c>
      <c r="N119" s="101">
        <f t="shared" si="48"/>
        <v>100</v>
      </c>
      <c r="O119" s="109">
        <v>100</v>
      </c>
      <c r="P119" s="108" t="s">
        <v>168</v>
      </c>
      <c r="Q119" s="69">
        <f>VLOOKUP(A:A,[6]CXMDXSHZ!$B:$D,3,0)</f>
        <v>5109.6099999999997</v>
      </c>
      <c r="R119" s="108">
        <f t="shared" si="30"/>
        <v>0.50490217391304304</v>
      </c>
      <c r="S119" s="108">
        <f t="shared" si="37"/>
        <v>0.46282699275362299</v>
      </c>
      <c r="T119" s="108"/>
      <c r="U119" s="101"/>
      <c r="V119" s="108"/>
      <c r="W119" s="69">
        <f>VLOOKUP(A:A,[7]CXMDXSHZ!$B:$D,3,0)</f>
        <v>10211.56</v>
      </c>
      <c r="X119" s="107">
        <f t="shared" si="31"/>
        <v>1.0090474308300399</v>
      </c>
      <c r="Y119" s="108">
        <f t="shared" si="32"/>
        <v>0.92496014492753598</v>
      </c>
      <c r="Z119" s="101">
        <f t="shared" si="47"/>
        <v>100</v>
      </c>
      <c r="AA119" s="101">
        <v>100</v>
      </c>
      <c r="AB119" s="108" t="s">
        <v>168</v>
      </c>
      <c r="AC119" s="91" t="e">
        <f>VLOOKUP(A:A,[8]门店PK分组!$A:$N,14,0)</f>
        <v>#N/A</v>
      </c>
    </row>
    <row r="120" spans="1:29" s="91" customFormat="1">
      <c r="A120" s="99">
        <v>113299</v>
      </c>
      <c r="B120" s="99" t="s">
        <v>168</v>
      </c>
      <c r="C120" s="99" t="s">
        <v>146</v>
      </c>
      <c r="D120" s="100">
        <v>10</v>
      </c>
      <c r="E120" s="100">
        <v>100</v>
      </c>
      <c r="F120" s="63">
        <v>300</v>
      </c>
      <c r="G120" s="91">
        <v>9196</v>
      </c>
      <c r="H120" s="101">
        <f>VLOOKUP(A:A,[4]门店PK分组!A:J,10,0)</f>
        <v>10032</v>
      </c>
      <c r="I120" s="93">
        <v>2167.4840628571401</v>
      </c>
      <c r="J120" s="96">
        <v>0.23569857142857201</v>
      </c>
      <c r="K120" s="106">
        <f>VLOOKUP(A:A,[5]CXMDXSHZ!$B:$D,3,0)</f>
        <v>5174.03</v>
      </c>
      <c r="L120" s="108">
        <f t="shared" si="28"/>
        <v>0.56263919095258796</v>
      </c>
      <c r="M120" s="108">
        <f t="shared" si="29"/>
        <v>0.51575259170653898</v>
      </c>
      <c r="N120" s="108"/>
      <c r="O120" s="109"/>
      <c r="P120" s="108"/>
      <c r="Q120" s="69">
        <f>VLOOKUP(A:A,[6]CXMDXSHZ!$B:$D,3,0)</f>
        <v>3488.4</v>
      </c>
      <c r="R120" s="108">
        <f t="shared" si="30"/>
        <v>0.37933884297520698</v>
      </c>
      <c r="S120" s="108">
        <f t="shared" si="37"/>
        <v>0.347727272727273</v>
      </c>
      <c r="T120" s="108"/>
      <c r="U120" s="101"/>
      <c r="V120" s="108"/>
      <c r="W120" s="69">
        <f>VLOOKUP(A:A,[7]CXMDXSHZ!$B:$D,3,0)</f>
        <v>2640.34</v>
      </c>
      <c r="X120" s="108">
        <f t="shared" si="31"/>
        <v>0.28711831230969997</v>
      </c>
      <c r="Y120" s="108">
        <f t="shared" si="32"/>
        <v>0.263191786283892</v>
      </c>
      <c r="Z120" s="108"/>
      <c r="AA120" s="101"/>
      <c r="AB120" s="108"/>
      <c r="AC120" s="91" t="str">
        <f>VLOOKUP(A:A,[8]门店PK分组!$A:$N,14,0)</f>
        <v>郭定秀</v>
      </c>
    </row>
    <row r="121" spans="1:29">
      <c r="A121" s="61">
        <v>102479</v>
      </c>
      <c r="B121" s="61" t="s">
        <v>169</v>
      </c>
      <c r="C121" s="61" t="s">
        <v>146</v>
      </c>
      <c r="D121" s="62">
        <v>11</v>
      </c>
      <c r="E121" s="62">
        <v>100</v>
      </c>
      <c r="F121" s="63">
        <v>300</v>
      </c>
      <c r="G121" s="64">
        <v>9500</v>
      </c>
      <c r="H121" s="93">
        <f>VLOOKUP(A:A,[4]门店PK分组!A:J,10,0)</f>
        <v>10363.6363636364</v>
      </c>
      <c r="I121" s="93">
        <v>2811.9755714285702</v>
      </c>
      <c r="J121" s="96">
        <v>0.29599742857142802</v>
      </c>
      <c r="K121" s="106">
        <f>VLOOKUP(A:A,[5]CXMDXSHZ!$B:$D,3,0)</f>
        <v>9679.09</v>
      </c>
      <c r="L121" s="107">
        <f t="shared" si="28"/>
        <v>1.01885157894737</v>
      </c>
      <c r="M121" s="96">
        <f t="shared" si="29"/>
        <v>0.93394728070175104</v>
      </c>
      <c r="N121" s="93">
        <f t="shared" ref="N121:N125" si="49">E121</f>
        <v>100</v>
      </c>
      <c r="O121" s="95">
        <v>100</v>
      </c>
      <c r="P121" s="96" t="s">
        <v>301</v>
      </c>
      <c r="Q121" s="69">
        <f>VLOOKUP(A:A,[6]CXMDXSHZ!$B:$D,3,0)</f>
        <v>4580.53</v>
      </c>
      <c r="R121" s="96">
        <f t="shared" si="30"/>
        <v>0.48216105263157899</v>
      </c>
      <c r="S121" s="96">
        <f t="shared" si="37"/>
        <v>0.44198096491227901</v>
      </c>
      <c r="T121" s="96"/>
      <c r="V121" s="96"/>
      <c r="W121" s="69">
        <f>VLOOKUP(A:A,[7]CXMDXSHZ!$B:$D,3,0)</f>
        <v>9841.89</v>
      </c>
      <c r="X121" s="107">
        <f t="shared" si="31"/>
        <v>1.03598842105263</v>
      </c>
      <c r="Y121" s="96">
        <f t="shared" si="32"/>
        <v>0.94965605263157504</v>
      </c>
      <c r="Z121" s="101">
        <f t="shared" ref="Z121:Z125" si="50">E121</f>
        <v>100</v>
      </c>
      <c r="AA121" s="93">
        <v>100</v>
      </c>
      <c r="AB121" s="96" t="s">
        <v>301</v>
      </c>
      <c r="AC121" s="64" t="str">
        <f>VLOOKUP(A:A,[8]门店PK分组!$A:$N,14,0)</f>
        <v>韩守玉</v>
      </c>
    </row>
    <row r="122" spans="1:29">
      <c r="A122" s="61">
        <v>119262</v>
      </c>
      <c r="B122" s="61" t="s">
        <v>170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8580</v>
      </c>
      <c r="H122" s="93">
        <f>VLOOKUP(A:A,[4]门店PK分组!A:J,10,0)</f>
        <v>9360</v>
      </c>
      <c r="I122" s="93">
        <v>1857.9377142857099</v>
      </c>
      <c r="J122" s="96">
        <v>0.21654285714285701</v>
      </c>
      <c r="K122" s="106">
        <f>VLOOKUP(A:A,[5]CXMDXSHZ!$B:$D,3,0)</f>
        <v>3625.21</v>
      </c>
      <c r="L122" s="96">
        <f t="shared" si="28"/>
        <v>0.42251864801864802</v>
      </c>
      <c r="M122" s="96">
        <f t="shared" si="29"/>
        <v>0.38730876068376102</v>
      </c>
      <c r="N122" s="96"/>
      <c r="P122" s="96"/>
      <c r="Q122" s="69">
        <f>VLOOKUP(A:A,[6]CXMDXSHZ!$B:$D,3,0)</f>
        <v>2618.56</v>
      </c>
      <c r="R122" s="96">
        <f t="shared" si="30"/>
        <v>0.30519347319347301</v>
      </c>
      <c r="S122" s="96">
        <f t="shared" si="37"/>
        <v>0.27976068376068403</v>
      </c>
      <c r="T122" s="96"/>
      <c r="V122" s="96"/>
      <c r="W122" s="69">
        <f>VLOOKUP(A:A,[7]CXMDXSHZ!$B:$D,3,0)</f>
        <v>4460.62</v>
      </c>
      <c r="X122" s="96">
        <f t="shared" si="31"/>
        <v>0.51988578088578097</v>
      </c>
      <c r="Y122" s="96">
        <f t="shared" si="32"/>
        <v>0.47656196581196603</v>
      </c>
      <c r="Z122" s="96"/>
      <c r="AB122" s="96"/>
      <c r="AC122" s="64" t="e">
        <f>VLOOKUP(A:A,[8]门店PK分组!$A:$N,14,0)</f>
        <v>#N/A</v>
      </c>
    </row>
    <row r="123" spans="1:29" s="91" customFormat="1">
      <c r="A123" s="99">
        <v>128640</v>
      </c>
      <c r="B123" s="99" t="s">
        <v>171</v>
      </c>
      <c r="C123" s="99" t="s">
        <v>146</v>
      </c>
      <c r="D123" s="100">
        <v>12</v>
      </c>
      <c r="E123" s="100">
        <v>50</v>
      </c>
      <c r="F123" s="63">
        <v>150</v>
      </c>
      <c r="G123" s="91">
        <v>3800</v>
      </c>
      <c r="H123" s="101">
        <f>VLOOKUP(A:A,[4]门店PK分组!A:J,10,0)</f>
        <v>4145.4545454545496</v>
      </c>
      <c r="I123" s="93">
        <v>712.09285714285602</v>
      </c>
      <c r="J123" s="96">
        <v>0.187392857142857</v>
      </c>
      <c r="K123" s="106">
        <f>VLOOKUP(A:A,[5]CXMDXSHZ!$B:$D,3,0)</f>
        <v>3821.59</v>
      </c>
      <c r="L123" s="107">
        <f t="shared" si="28"/>
        <v>1.0056815789473701</v>
      </c>
      <c r="M123" s="108">
        <f t="shared" si="29"/>
        <v>0.92187478070175399</v>
      </c>
      <c r="N123" s="101">
        <f t="shared" si="49"/>
        <v>50</v>
      </c>
      <c r="O123" s="109"/>
      <c r="P123" s="108"/>
      <c r="Q123" s="69">
        <f>VLOOKUP(A:A,[6]CXMDXSHZ!$B:$D,3,0)</f>
        <v>3895.78</v>
      </c>
      <c r="R123" s="107">
        <f t="shared" si="30"/>
        <v>1.0252052631578901</v>
      </c>
      <c r="S123" s="108">
        <f t="shared" si="37"/>
        <v>0.93977149122806902</v>
      </c>
      <c r="T123" s="101">
        <f>E123</f>
        <v>50</v>
      </c>
      <c r="U123" s="101"/>
      <c r="V123" s="108"/>
      <c r="W123" s="69">
        <f>VLOOKUP(A:A,[7]CXMDXSHZ!$B:$D,3,0)</f>
        <v>3948.44</v>
      </c>
      <c r="X123" s="107">
        <f t="shared" si="31"/>
        <v>1.03906315789474</v>
      </c>
      <c r="Y123" s="108">
        <f t="shared" si="32"/>
        <v>0.95247456140350795</v>
      </c>
      <c r="Z123" s="101">
        <f t="shared" si="50"/>
        <v>50</v>
      </c>
      <c r="AA123" s="101"/>
      <c r="AB123" s="108"/>
      <c r="AC123" s="91" t="str">
        <f>VLOOKUP(A:A,[8]门店PK分组!$A:$N,14,0)</f>
        <v>贾静</v>
      </c>
    </row>
    <row r="124" spans="1:29">
      <c r="A124" s="61">
        <v>341</v>
      </c>
      <c r="B124" s="61" t="s">
        <v>172</v>
      </c>
      <c r="C124" s="61" t="s">
        <v>173</v>
      </c>
      <c r="D124" s="62">
        <v>1</v>
      </c>
      <c r="E124" s="62">
        <v>150</v>
      </c>
      <c r="F124" s="63">
        <v>450</v>
      </c>
      <c r="G124" s="64">
        <v>28080</v>
      </c>
      <c r="H124" s="93">
        <f>VLOOKUP(A:A,[4]门店PK分组!A:J,10,0)</f>
        <v>30632.727272727301</v>
      </c>
      <c r="I124" s="93">
        <v>7331.7080571428796</v>
      </c>
      <c r="J124" s="96">
        <v>0.26110071428571502</v>
      </c>
      <c r="K124" s="106">
        <f>VLOOKUP(A:A,[5]CXMDXSHZ!$B:$D,3,0)</f>
        <v>28411.01</v>
      </c>
      <c r="L124" s="107">
        <f t="shared" si="28"/>
        <v>1.0117881054131099</v>
      </c>
      <c r="M124" s="96">
        <f t="shared" si="29"/>
        <v>0.92747242996201196</v>
      </c>
      <c r="N124" s="93">
        <f t="shared" si="49"/>
        <v>150</v>
      </c>
      <c r="P124" s="96"/>
      <c r="Q124" s="69">
        <f>VLOOKUP(A:A,[6]CXMDXSHZ!$B:$D,3,0)</f>
        <v>11467.81</v>
      </c>
      <c r="R124" s="96">
        <f t="shared" si="30"/>
        <v>0.40839779202279203</v>
      </c>
      <c r="S124" s="96">
        <f t="shared" si="37"/>
        <v>0.37436464268755898</v>
      </c>
      <c r="T124" s="96"/>
      <c r="V124" s="96"/>
      <c r="W124" s="69">
        <f>VLOOKUP(A:A,[7]CXMDXSHZ!$B:$D,3,0)</f>
        <v>15058.45</v>
      </c>
      <c r="X124" s="96">
        <f t="shared" si="31"/>
        <v>0.53626958689458704</v>
      </c>
      <c r="Y124" s="96">
        <f t="shared" si="32"/>
        <v>0.49158045465337102</v>
      </c>
      <c r="Z124" s="96"/>
      <c r="AB124" s="96"/>
      <c r="AC124" s="64" t="str">
        <f>VLOOKUP(A:A,[8]门店PK分组!$A:$N,14,0)</f>
        <v>刘燕</v>
      </c>
    </row>
    <row r="125" spans="1:29" s="68" customFormat="1">
      <c r="A125" s="24">
        <v>111400</v>
      </c>
      <c r="B125" s="24" t="s">
        <v>174</v>
      </c>
      <c r="C125" s="24" t="s">
        <v>173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VLOOKUP(A:A,[4]门店PK分组!A:J,10,0)</f>
        <v>20181.818181818198</v>
      </c>
      <c r="I125" s="69">
        <v>3260.30257142858</v>
      </c>
      <c r="J125" s="110">
        <v>0.17623257142857199</v>
      </c>
      <c r="K125" s="106">
        <f>VLOOKUP(A:A,[5]CXMDXSHZ!$B:$D,3,0)</f>
        <v>23801.63</v>
      </c>
      <c r="L125" s="110">
        <f t="shared" si="28"/>
        <v>1.2865745945945899</v>
      </c>
      <c r="M125" s="110">
        <f t="shared" si="29"/>
        <v>1.1793600450450401</v>
      </c>
      <c r="N125" s="69">
        <f t="shared" si="49"/>
        <v>150</v>
      </c>
      <c r="O125" s="111">
        <v>150</v>
      </c>
      <c r="P125" s="110" t="s">
        <v>239</v>
      </c>
      <c r="Q125" s="69">
        <f>VLOOKUP(A:A,[6]CXMDXSHZ!$B:$D,3,0)</f>
        <v>19524.3</v>
      </c>
      <c r="R125" s="107">
        <f t="shared" si="30"/>
        <v>1.05536756756757</v>
      </c>
      <c r="S125" s="110">
        <f t="shared" si="37"/>
        <v>0.967420270270269</v>
      </c>
      <c r="T125" s="69">
        <f>E125</f>
        <v>150</v>
      </c>
      <c r="U125" s="69">
        <v>150</v>
      </c>
      <c r="V125" s="110" t="s">
        <v>302</v>
      </c>
      <c r="W125" s="69">
        <f>VLOOKUP(A:A,[7]CXMDXSHZ!$B:$D,3,0)</f>
        <v>22094.240000000002</v>
      </c>
      <c r="X125" s="107">
        <f t="shared" si="31"/>
        <v>1.19428324324324</v>
      </c>
      <c r="Y125" s="110">
        <f t="shared" si="32"/>
        <v>1.09475963963964</v>
      </c>
      <c r="Z125" s="101">
        <f t="shared" si="50"/>
        <v>150</v>
      </c>
      <c r="AA125" s="69">
        <v>150</v>
      </c>
      <c r="AB125" s="110" t="s">
        <v>302</v>
      </c>
      <c r="AC125" s="68" t="str">
        <f>VLOOKUP(A:A,[8]门店PK分组!$A:$N,14,0)</f>
        <v>戚彩</v>
      </c>
    </row>
    <row r="126" spans="1:29" s="91" customFormat="1">
      <c r="A126" s="99">
        <v>746</v>
      </c>
      <c r="B126" s="99" t="s">
        <v>175</v>
      </c>
      <c r="C126" s="99" t="s">
        <v>173</v>
      </c>
      <c r="D126" s="100">
        <v>2</v>
      </c>
      <c r="E126" s="100">
        <v>100</v>
      </c>
      <c r="F126" s="63">
        <v>300</v>
      </c>
      <c r="G126" s="91">
        <v>16848</v>
      </c>
      <c r="H126" s="101">
        <f>VLOOKUP(A:A,[4]门店PK分组!A:J,10,0)</f>
        <v>18379.6363636364</v>
      </c>
      <c r="I126" s="93">
        <v>4422.8791954285698</v>
      </c>
      <c r="J126" s="96">
        <v>0.26251657142857199</v>
      </c>
      <c r="K126" s="106">
        <f>VLOOKUP(A:A,[5]CXMDXSHZ!$B:$D,3,0)</f>
        <v>9049.99</v>
      </c>
      <c r="L126" s="107">
        <f t="shared" si="28"/>
        <v>0.53715515194681895</v>
      </c>
      <c r="M126" s="108">
        <f t="shared" si="29"/>
        <v>0.49239222261791599</v>
      </c>
      <c r="N126" s="108"/>
      <c r="O126" s="109"/>
      <c r="P126" s="108"/>
      <c r="Q126" s="69">
        <f>VLOOKUP(A:A,[6]CXMDXSHZ!$B:$D,3,0)</f>
        <v>7899.52</v>
      </c>
      <c r="R126" s="108">
        <f t="shared" si="30"/>
        <v>0.468869895536562</v>
      </c>
      <c r="S126" s="108">
        <f t="shared" si="37"/>
        <v>0.42979740424184798</v>
      </c>
      <c r="T126" s="108"/>
      <c r="U126" s="101"/>
      <c r="V126" s="108"/>
      <c r="W126" s="69">
        <f>VLOOKUP(A:A,[7]CXMDXSHZ!$B:$D,3,0)</f>
        <v>4805.55</v>
      </c>
      <c r="X126" s="108">
        <f t="shared" si="31"/>
        <v>0.28522970085470101</v>
      </c>
      <c r="Y126" s="108">
        <f t="shared" si="32"/>
        <v>0.26146055911680899</v>
      </c>
      <c r="Z126" s="108"/>
      <c r="AA126" s="101"/>
      <c r="AB126" s="108"/>
      <c r="AC126" s="91" t="str">
        <f>VLOOKUP(A:A,[8]门店PK分组!$A:$N,14,0)</f>
        <v>田兰</v>
      </c>
    </row>
    <row r="127" spans="1:29" s="91" customFormat="1">
      <c r="A127" s="99">
        <v>721</v>
      </c>
      <c r="B127" s="99" t="s">
        <v>176</v>
      </c>
      <c r="C127" s="99" t="s">
        <v>173</v>
      </c>
      <c r="D127" s="100">
        <v>2</v>
      </c>
      <c r="E127" s="100">
        <v>100</v>
      </c>
      <c r="F127" s="63">
        <v>300</v>
      </c>
      <c r="G127" s="91">
        <v>12980</v>
      </c>
      <c r="H127" s="101">
        <f>VLOOKUP(A:A,[4]门店PK分组!A:J,10,0)</f>
        <v>14160</v>
      </c>
      <c r="I127" s="93">
        <v>3515.5699542857201</v>
      </c>
      <c r="J127" s="96">
        <v>0.27084514285714301</v>
      </c>
      <c r="K127" s="106">
        <f>VLOOKUP(A:A,[5]CXMDXSHZ!$B:$D,3,0)</f>
        <v>5262.46</v>
      </c>
      <c r="L127" s="107">
        <f t="shared" si="28"/>
        <v>0.405428351309707</v>
      </c>
      <c r="M127" s="108">
        <f t="shared" si="29"/>
        <v>0.37164265536723201</v>
      </c>
      <c r="N127" s="108"/>
      <c r="O127" s="109"/>
      <c r="P127" s="108"/>
      <c r="Q127" s="69">
        <f>VLOOKUP(A:A,[6]CXMDXSHZ!$B:$D,3,0)</f>
        <v>5325.17</v>
      </c>
      <c r="R127" s="108">
        <f t="shared" si="30"/>
        <v>0.41025963020030798</v>
      </c>
      <c r="S127" s="108">
        <f t="shared" si="37"/>
        <v>0.37607132768361601</v>
      </c>
      <c r="T127" s="108"/>
      <c r="U127" s="101"/>
      <c r="V127" s="108"/>
      <c r="W127" s="69">
        <f>VLOOKUP(A:A,[7]CXMDXSHZ!$B:$D,3,0)</f>
        <v>13230.92</v>
      </c>
      <c r="X127" s="107">
        <f t="shared" si="31"/>
        <v>1.0193312788905999</v>
      </c>
      <c r="Y127" s="108">
        <f t="shared" si="32"/>
        <v>0.93438700564971799</v>
      </c>
      <c r="Z127" s="101">
        <f t="shared" ref="Z127:Z130" si="51">E127</f>
        <v>100</v>
      </c>
      <c r="AA127" s="101">
        <v>100</v>
      </c>
      <c r="AB127" s="108" t="s">
        <v>303</v>
      </c>
      <c r="AC127" s="91" t="str">
        <f>VLOOKUP(A:A,[8]门店PK分组!$A:$N,14,0)</f>
        <v>杨平</v>
      </c>
    </row>
    <row r="128" spans="1:29">
      <c r="A128" s="61">
        <v>717</v>
      </c>
      <c r="B128" s="61" t="s">
        <v>177</v>
      </c>
      <c r="C128" s="61" t="s">
        <v>173</v>
      </c>
      <c r="D128" s="62">
        <v>3</v>
      </c>
      <c r="E128" s="62">
        <v>100</v>
      </c>
      <c r="F128" s="63">
        <v>300</v>
      </c>
      <c r="G128" s="64">
        <v>12320</v>
      </c>
      <c r="H128" s="93">
        <f>VLOOKUP(A:A,[4]门店PK分组!A:J,10,0)</f>
        <v>13440</v>
      </c>
      <c r="I128" s="93">
        <v>3398.37695999999</v>
      </c>
      <c r="J128" s="96">
        <v>0.27584228571428498</v>
      </c>
      <c r="K128" s="106">
        <f>VLOOKUP(A:A,[5]CXMDXSHZ!$B:$D,3,0)</f>
        <v>12543.94</v>
      </c>
      <c r="L128" s="107">
        <f t="shared" si="28"/>
        <v>1.01817694805195</v>
      </c>
      <c r="M128" s="96">
        <f t="shared" si="29"/>
        <v>0.93332886904761903</v>
      </c>
      <c r="N128" s="93">
        <f>E128</f>
        <v>100</v>
      </c>
      <c r="O128" s="95">
        <v>100</v>
      </c>
      <c r="P128" s="96" t="s">
        <v>304</v>
      </c>
      <c r="Q128" s="69">
        <f>VLOOKUP(A:A,[6]CXMDXSHZ!$B:$D,3,0)</f>
        <v>5409.44</v>
      </c>
      <c r="R128" s="96">
        <f t="shared" si="30"/>
        <v>0.43907792207792201</v>
      </c>
      <c r="S128" s="96">
        <f t="shared" si="37"/>
        <v>0.40248809523809498</v>
      </c>
      <c r="T128" s="96"/>
      <c r="V128" s="96"/>
      <c r="W128" s="69">
        <f>VLOOKUP(A:A,[7]CXMDXSHZ!$B:$D,3,0)</f>
        <v>12617.22</v>
      </c>
      <c r="X128" s="107">
        <f t="shared" si="31"/>
        <v>1.024125</v>
      </c>
      <c r="Y128" s="96">
        <f t="shared" si="32"/>
        <v>0.93878125000000001</v>
      </c>
      <c r="Z128" s="101">
        <f t="shared" si="51"/>
        <v>100</v>
      </c>
      <c r="AA128" s="93">
        <v>100</v>
      </c>
      <c r="AB128" s="96" t="s">
        <v>304</v>
      </c>
      <c r="AC128" s="64" t="str">
        <f>VLOOKUP(A:A,[8]门店PK分组!$A:$N,14,0)</f>
        <v>付曦</v>
      </c>
    </row>
    <row r="129" spans="1:29">
      <c r="A129" s="61">
        <v>716</v>
      </c>
      <c r="B129" s="61" t="s">
        <v>178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12760</v>
      </c>
      <c r="H129" s="93">
        <f>VLOOKUP(A:A,[4]门店PK分组!A:J,10,0)</f>
        <v>13920</v>
      </c>
      <c r="I129" s="93">
        <v>3575.00930285715</v>
      </c>
      <c r="J129" s="96">
        <v>0.28017314285714301</v>
      </c>
      <c r="K129" s="106">
        <f>VLOOKUP(A:A,[5]CXMDXSHZ!$B:$D,3,0)</f>
        <v>6343.49</v>
      </c>
      <c r="L129" s="96">
        <f t="shared" si="28"/>
        <v>0.49713871473354199</v>
      </c>
      <c r="M129" s="96">
        <f t="shared" si="29"/>
        <v>0.45571048850574702</v>
      </c>
      <c r="N129" s="96"/>
      <c r="P129" s="96"/>
      <c r="Q129" s="69">
        <f>VLOOKUP(A:A,[6]CXMDXSHZ!$B:$D,3,0)</f>
        <v>4705.8500000000004</v>
      </c>
      <c r="R129" s="96">
        <f t="shared" si="30"/>
        <v>0.368797021943574</v>
      </c>
      <c r="S129" s="96">
        <f t="shared" si="37"/>
        <v>0.33806393678160901</v>
      </c>
      <c r="T129" s="96"/>
      <c r="V129" s="96"/>
      <c r="W129" s="69">
        <f>VLOOKUP(A:A,[7]CXMDXSHZ!$B:$D,3,0)</f>
        <v>4533.09</v>
      </c>
      <c r="X129" s="96">
        <f t="shared" si="31"/>
        <v>0.35525783699059599</v>
      </c>
      <c r="Y129" s="96">
        <f t="shared" si="32"/>
        <v>0.32565301724137902</v>
      </c>
      <c r="Z129" s="96"/>
      <c r="AB129" s="96"/>
      <c r="AC129" s="64" t="str">
        <f>VLOOKUP(A:A,[8]门店PK分组!$A:$N,14,0)</f>
        <v>范阳</v>
      </c>
    </row>
    <row r="130" spans="1:29" s="91" customFormat="1">
      <c r="A130" s="99">
        <v>107728</v>
      </c>
      <c r="B130" s="99" t="s">
        <v>179</v>
      </c>
      <c r="C130" s="99" t="s">
        <v>173</v>
      </c>
      <c r="D130" s="100">
        <v>4</v>
      </c>
      <c r="E130" s="100">
        <v>100</v>
      </c>
      <c r="F130" s="63">
        <v>300</v>
      </c>
      <c r="G130" s="91">
        <v>11200</v>
      </c>
      <c r="H130" s="101">
        <f>VLOOKUP(A:A,[4]门店PK分组!A:J,10,0)</f>
        <v>12218.1818181818</v>
      </c>
      <c r="I130" s="93">
        <v>2613.7055999999998</v>
      </c>
      <c r="J130" s="96">
        <v>0.23336657142857201</v>
      </c>
      <c r="K130" s="106">
        <f>VLOOKUP(A:A,[5]CXMDXSHZ!$B:$D,3,0)</f>
        <v>11343.06</v>
      </c>
      <c r="L130" s="107">
        <f t="shared" ref="L130:L145" si="52">K130/G130</f>
        <v>1.01277321428571</v>
      </c>
      <c r="M130" s="108">
        <f t="shared" ref="M130:M145" si="53">K130/H130</f>
        <v>0.92837544642857295</v>
      </c>
      <c r="N130" s="101">
        <f>E130</f>
        <v>100</v>
      </c>
      <c r="O130" s="109">
        <v>100</v>
      </c>
      <c r="P130" s="108" t="s">
        <v>305</v>
      </c>
      <c r="Q130" s="69">
        <f>VLOOKUP(A:A,[6]CXMDXSHZ!$B:$D,3,0)</f>
        <v>4236.43</v>
      </c>
      <c r="R130" s="108">
        <f t="shared" ref="R130:R145" si="54">Q130/G130</f>
        <v>0.37825267857142902</v>
      </c>
      <c r="S130" s="108">
        <f t="shared" si="37"/>
        <v>0.34673162202381003</v>
      </c>
      <c r="T130" s="108"/>
      <c r="U130" s="101"/>
      <c r="V130" s="108"/>
      <c r="W130" s="69">
        <f>VLOOKUP(A:A,[7]CXMDXSHZ!$B:$D,3,0)</f>
        <v>11307.98</v>
      </c>
      <c r="X130" s="107">
        <f t="shared" ref="X130:X146" si="55">W130/G130</f>
        <v>1.00964107142857</v>
      </c>
      <c r="Y130" s="108">
        <f t="shared" ref="Y130:Y146" si="56">W130/H130</f>
        <v>0.92550431547619205</v>
      </c>
      <c r="Z130" s="101">
        <f t="shared" si="51"/>
        <v>100</v>
      </c>
      <c r="AA130" s="101">
        <v>100</v>
      </c>
      <c r="AB130" s="108" t="s">
        <v>305</v>
      </c>
      <c r="AC130" s="91" t="str">
        <f>VLOOKUP(A:A,[8]门店PK分组!$A:$N,14,0)</f>
        <v>黄霞</v>
      </c>
    </row>
    <row r="131" spans="1:29" s="91" customFormat="1">
      <c r="A131" s="99">
        <v>539</v>
      </c>
      <c r="B131" s="99" t="s">
        <v>180</v>
      </c>
      <c r="C131" s="99" t="s">
        <v>173</v>
      </c>
      <c r="D131" s="100">
        <v>4</v>
      </c>
      <c r="E131" s="100">
        <v>100</v>
      </c>
      <c r="F131" s="63">
        <v>300</v>
      </c>
      <c r="G131" s="91">
        <v>12100</v>
      </c>
      <c r="H131" s="101">
        <f>VLOOKUP(A:A,[4]门店PK分组!A:J,10,0)</f>
        <v>13200</v>
      </c>
      <c r="I131" s="93">
        <v>2798.5415857142798</v>
      </c>
      <c r="J131" s="96">
        <v>0.231284428571428</v>
      </c>
      <c r="K131" s="106">
        <f>VLOOKUP(A:A,[5]CXMDXSHZ!$B:$D,3,0)</f>
        <v>4689.18</v>
      </c>
      <c r="L131" s="108">
        <f t="shared" si="52"/>
        <v>0.38753553719008299</v>
      </c>
      <c r="M131" s="108">
        <f t="shared" si="53"/>
        <v>0.355240909090909</v>
      </c>
      <c r="N131" s="108"/>
      <c r="O131" s="109"/>
      <c r="P131" s="108"/>
      <c r="Q131" s="69">
        <f>VLOOKUP(A:A,[6]CXMDXSHZ!$B:$D,3,0)</f>
        <v>13178.81</v>
      </c>
      <c r="R131" s="107">
        <f t="shared" si="54"/>
        <v>1.08915785123967</v>
      </c>
      <c r="S131" s="108">
        <f t="shared" si="37"/>
        <v>0.99839469696969696</v>
      </c>
      <c r="T131" s="101">
        <f>E131</f>
        <v>100</v>
      </c>
      <c r="U131" s="101">
        <v>100</v>
      </c>
      <c r="V131" s="108" t="s">
        <v>306</v>
      </c>
      <c r="W131" s="69">
        <f>VLOOKUP(A:A,[7]CXMDXSHZ!$B:$D,3,0)</f>
        <v>4085.14</v>
      </c>
      <c r="X131" s="108">
        <f t="shared" si="55"/>
        <v>0.33761487603305801</v>
      </c>
      <c r="Y131" s="108">
        <f t="shared" si="56"/>
        <v>0.30948030303030299</v>
      </c>
      <c r="Z131" s="108"/>
      <c r="AA131" s="101"/>
      <c r="AB131" s="108"/>
      <c r="AC131" s="91" t="str">
        <f>VLOOKUP(A:A,[8]门店PK分组!$A:$N,14,0)</f>
        <v>熊小玲</v>
      </c>
    </row>
    <row r="132" spans="1:29">
      <c r="A132" s="61">
        <v>748</v>
      </c>
      <c r="B132" s="61" t="s">
        <v>181</v>
      </c>
      <c r="C132" s="61" t="s">
        <v>173</v>
      </c>
      <c r="D132" s="62">
        <v>5</v>
      </c>
      <c r="E132" s="62">
        <v>100</v>
      </c>
      <c r="F132" s="63">
        <v>300</v>
      </c>
      <c r="G132" s="64">
        <v>11440</v>
      </c>
      <c r="H132" s="93">
        <f>VLOOKUP(A:A,[4]门店PK分组!A:J,10,0)</f>
        <v>12480</v>
      </c>
      <c r="I132" s="93">
        <v>3158.4941142857201</v>
      </c>
      <c r="J132" s="96">
        <v>0.27609214285714301</v>
      </c>
      <c r="K132" s="106">
        <f>VLOOKUP(A:A,[5]CXMDXSHZ!$B:$D,3,0)</f>
        <v>3759.25</v>
      </c>
      <c r="L132" s="96">
        <f t="shared" si="52"/>
        <v>0.32860576923076901</v>
      </c>
      <c r="M132" s="96">
        <f t="shared" si="53"/>
        <v>0.30122195512820499</v>
      </c>
      <c r="N132" s="96"/>
      <c r="P132" s="96"/>
      <c r="Q132" s="69">
        <f>VLOOKUP(A:A,[6]CXMDXSHZ!$B:$D,3,0)</f>
        <v>3756.43</v>
      </c>
      <c r="R132" s="96">
        <f t="shared" si="54"/>
        <v>0.32835926573426599</v>
      </c>
      <c r="S132" s="96">
        <f t="shared" si="37"/>
        <v>0.30099599358974399</v>
      </c>
      <c r="T132" s="96"/>
      <c r="V132" s="96"/>
      <c r="W132" s="69">
        <f>VLOOKUP(A:A,[7]CXMDXSHZ!$B:$D,3,0)</f>
        <v>2647.14</v>
      </c>
      <c r="X132" s="96">
        <f t="shared" si="55"/>
        <v>0.231393356643357</v>
      </c>
      <c r="Y132" s="96">
        <f t="shared" si="56"/>
        <v>0.212110576923077</v>
      </c>
      <c r="Z132" s="96"/>
      <c r="AB132" s="96"/>
      <c r="AC132" s="64" t="str">
        <f>VLOOKUP(A:A,[8]门店PK分组!$A:$N,14,0)</f>
        <v>杨丽</v>
      </c>
    </row>
    <row r="133" spans="1:29">
      <c r="A133" s="61">
        <v>594</v>
      </c>
      <c r="B133" s="61" t="s">
        <v>182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11500</v>
      </c>
      <c r="H133" s="93">
        <f>VLOOKUP(A:A,[4]门店PK分组!A:J,10,0)</f>
        <v>12545.4545454545</v>
      </c>
      <c r="I133" s="93">
        <v>3062.04092857143</v>
      </c>
      <c r="J133" s="96">
        <v>0.26626442857142801</v>
      </c>
      <c r="K133" s="106">
        <f>VLOOKUP(A:A,[5]CXMDXSHZ!$B:$D,3,0)</f>
        <v>3485.14</v>
      </c>
      <c r="L133" s="96">
        <f t="shared" si="52"/>
        <v>0.303055652173913</v>
      </c>
      <c r="M133" s="96">
        <f t="shared" si="53"/>
        <v>0.27780101449275502</v>
      </c>
      <c r="N133" s="96"/>
      <c r="P133" s="96"/>
      <c r="Q133" s="69">
        <f>VLOOKUP(A:A,[6]CXMDXSHZ!$B:$D,3,0)</f>
        <v>4055.52</v>
      </c>
      <c r="R133" s="96">
        <f t="shared" si="54"/>
        <v>0.35265391304347798</v>
      </c>
      <c r="S133" s="96">
        <f t="shared" si="37"/>
        <v>0.32326608695652298</v>
      </c>
      <c r="T133" s="96"/>
      <c r="V133" s="96"/>
      <c r="W133" s="69">
        <f>VLOOKUP(A:A,[7]CXMDXSHZ!$B:$D,3,0)</f>
        <v>3998.62</v>
      </c>
      <c r="X133" s="96">
        <f t="shared" si="55"/>
        <v>0.347706086956522</v>
      </c>
      <c r="Y133" s="96">
        <f t="shared" si="56"/>
        <v>0.31873057971014601</v>
      </c>
      <c r="Z133" s="96"/>
      <c r="AB133" s="96"/>
      <c r="AC133" s="64" t="str">
        <f>VLOOKUP(A:A,[8]门店PK分组!$A:$N,14,0)</f>
        <v>李沙1</v>
      </c>
    </row>
    <row r="134" spans="1:29" s="91" customFormat="1">
      <c r="A134" s="99">
        <v>102564</v>
      </c>
      <c r="B134" s="99" t="s">
        <v>183</v>
      </c>
      <c r="C134" s="99" t="s">
        <v>173</v>
      </c>
      <c r="D134" s="100">
        <v>6</v>
      </c>
      <c r="E134" s="100">
        <v>100</v>
      </c>
      <c r="F134" s="63">
        <v>300</v>
      </c>
      <c r="G134" s="91">
        <v>9500</v>
      </c>
      <c r="H134" s="101">
        <f>VLOOKUP(A:A,[4]门店PK分组!A:J,10,0)</f>
        <v>10363.6363636364</v>
      </c>
      <c r="I134" s="93">
        <v>2375.2252857142898</v>
      </c>
      <c r="J134" s="96">
        <v>0.25002371428571502</v>
      </c>
      <c r="K134" s="106">
        <f>VLOOKUP(A:A,[5]CXMDXSHZ!$B:$D,3,0)</f>
        <v>6479.54</v>
      </c>
      <c r="L134" s="108">
        <f t="shared" si="52"/>
        <v>0.68205684210526296</v>
      </c>
      <c r="M134" s="108">
        <f t="shared" si="53"/>
        <v>0.625218771929822</v>
      </c>
      <c r="N134" s="108"/>
      <c r="O134" s="109"/>
      <c r="P134" s="108"/>
      <c r="Q134" s="69">
        <f>VLOOKUP(A:A,[6]CXMDXSHZ!$B:$D,3,0)</f>
        <v>4721.54</v>
      </c>
      <c r="R134" s="108">
        <f t="shared" si="54"/>
        <v>0.49700421052631599</v>
      </c>
      <c r="S134" s="108">
        <f t="shared" si="37"/>
        <v>0.45558719298245498</v>
      </c>
      <c r="T134" s="108"/>
      <c r="U134" s="101"/>
      <c r="V134" s="108"/>
      <c r="W134" s="69">
        <f>VLOOKUP(A:A,[7]CXMDXSHZ!$B:$D,3,0)</f>
        <v>9510.7199999999993</v>
      </c>
      <c r="X134" s="107">
        <f t="shared" si="55"/>
        <v>1.0011284210526299</v>
      </c>
      <c r="Y134" s="108">
        <f t="shared" si="56"/>
        <v>0.91770105263157598</v>
      </c>
      <c r="Z134" s="101">
        <f>E134</f>
        <v>100</v>
      </c>
      <c r="AA134" s="101">
        <v>100</v>
      </c>
      <c r="AB134" s="108" t="s">
        <v>307</v>
      </c>
      <c r="AC134" s="91" t="str">
        <f>VLOOKUP(A:A,[8]门店PK分组!$A:$N,14,0)</f>
        <v>陈礼凤</v>
      </c>
    </row>
    <row r="135" spans="1:29" s="91" customFormat="1">
      <c r="A135" s="99">
        <v>720</v>
      </c>
      <c r="B135" s="99" t="s">
        <v>184</v>
      </c>
      <c r="C135" s="99" t="s">
        <v>173</v>
      </c>
      <c r="D135" s="100">
        <v>6</v>
      </c>
      <c r="E135" s="100">
        <v>100</v>
      </c>
      <c r="F135" s="63">
        <v>300</v>
      </c>
      <c r="G135" s="91">
        <v>9680</v>
      </c>
      <c r="H135" s="101">
        <f>VLOOKUP(A:A,[4]门店PK分组!A:J,10,0)</f>
        <v>10560</v>
      </c>
      <c r="I135" s="93">
        <v>2521.00526857143</v>
      </c>
      <c r="J135" s="96">
        <v>0.26043442857142801</v>
      </c>
      <c r="K135" s="106">
        <f>VLOOKUP(A:A,[5]CXMDXSHZ!$B:$D,3,0)</f>
        <v>2637.86</v>
      </c>
      <c r="L135" s="108">
        <f t="shared" si="52"/>
        <v>0.27250619834710699</v>
      </c>
      <c r="M135" s="108">
        <f t="shared" si="53"/>
        <v>0.249797348484848</v>
      </c>
      <c r="N135" s="108"/>
      <c r="O135" s="109"/>
      <c r="P135" s="108"/>
      <c r="Q135" s="69">
        <f>VLOOKUP(A:A,[6]CXMDXSHZ!$B:$D,3,0)</f>
        <v>4614.25</v>
      </c>
      <c r="R135" s="108">
        <f t="shared" si="54"/>
        <v>0.47667871900826397</v>
      </c>
      <c r="S135" s="108">
        <f t="shared" si="37"/>
        <v>0.43695549242424198</v>
      </c>
      <c r="T135" s="108"/>
      <c r="U135" s="101"/>
      <c r="V135" s="108"/>
      <c r="W135" s="69">
        <f>VLOOKUP(A:A,[7]CXMDXSHZ!$B:$D,3,0)</f>
        <v>5032.3500000000004</v>
      </c>
      <c r="X135" s="108">
        <f t="shared" si="55"/>
        <v>0.51987086776859504</v>
      </c>
      <c r="Y135" s="108">
        <f t="shared" si="56"/>
        <v>0.47654829545454502</v>
      </c>
      <c r="Z135" s="108"/>
      <c r="AA135" s="101"/>
      <c r="AB135" s="108"/>
      <c r="AC135" s="91" t="str">
        <f>VLOOKUP(A:A,[8]门店PK分组!$A:$N,14,0)</f>
        <v>王茹</v>
      </c>
    </row>
    <row r="136" spans="1:29">
      <c r="A136" s="61">
        <v>549</v>
      </c>
      <c r="B136" s="61" t="s">
        <v>185</v>
      </c>
      <c r="C136" s="61" t="s">
        <v>173</v>
      </c>
      <c r="D136" s="62">
        <v>7</v>
      </c>
      <c r="E136" s="62">
        <v>100</v>
      </c>
      <c r="F136" s="63">
        <v>300</v>
      </c>
      <c r="G136" s="64">
        <v>8800</v>
      </c>
      <c r="H136" s="93">
        <f>VLOOKUP(A:A,[4]门店PK分组!A:J,10,0)</f>
        <v>9600</v>
      </c>
      <c r="I136" s="93">
        <v>2151.8363428571402</v>
      </c>
      <c r="J136" s="96">
        <v>0.24452685714285699</v>
      </c>
      <c r="K136" s="106">
        <f>VLOOKUP(A:A,[5]CXMDXSHZ!$B:$D,3,0)</f>
        <v>8893.1200000000008</v>
      </c>
      <c r="L136" s="107">
        <f t="shared" si="52"/>
        <v>1.01058181818182</v>
      </c>
      <c r="M136" s="96">
        <f t="shared" si="53"/>
        <v>0.926366666666667</v>
      </c>
      <c r="N136" s="93">
        <f>E136</f>
        <v>100</v>
      </c>
      <c r="O136" s="95">
        <v>100</v>
      </c>
      <c r="P136" s="96" t="s">
        <v>308</v>
      </c>
      <c r="Q136" s="69">
        <f>VLOOKUP(A:A,[6]CXMDXSHZ!$B:$D,3,0)</f>
        <v>5736.26</v>
      </c>
      <c r="R136" s="96">
        <f t="shared" si="54"/>
        <v>0.651847727272727</v>
      </c>
      <c r="S136" s="96">
        <f t="shared" si="37"/>
        <v>0.59752708333333304</v>
      </c>
      <c r="T136" s="96"/>
      <c r="V136" s="96"/>
      <c r="W136" s="69">
        <f>VLOOKUP(A:A,[7]CXMDXSHZ!$B:$D,3,0)</f>
        <v>4595.26</v>
      </c>
      <c r="X136" s="96">
        <f t="shared" si="55"/>
        <v>0.52218863636363599</v>
      </c>
      <c r="Y136" s="96">
        <f t="shared" si="56"/>
        <v>0.478672916666667</v>
      </c>
      <c r="Z136" s="96"/>
      <c r="AB136" s="96"/>
      <c r="AC136" s="64" t="str">
        <f>VLOOKUP(A:A,[8]门店PK分组!$A:$N,14,0)</f>
        <v>许静</v>
      </c>
    </row>
    <row r="137" spans="1:29">
      <c r="A137" s="61">
        <v>732</v>
      </c>
      <c r="B137" s="61" t="s">
        <v>186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9660</v>
      </c>
      <c r="H137" s="93">
        <f>VLOOKUP(A:A,[4]门店PK分组!A:J,10,0)</f>
        <v>10538.1818181818</v>
      </c>
      <c r="I137" s="93">
        <v>2457.0651600000001</v>
      </c>
      <c r="J137" s="96">
        <v>0.25435457142857198</v>
      </c>
      <c r="K137" s="106">
        <f>VLOOKUP(A:A,[5]CXMDXSHZ!$B:$D,3,0)</f>
        <v>5013.24</v>
      </c>
      <c r="L137" s="96">
        <f t="shared" si="52"/>
        <v>0.51896894409937899</v>
      </c>
      <c r="M137" s="96">
        <f t="shared" si="53"/>
        <v>0.47572153209109802</v>
      </c>
      <c r="N137" s="96"/>
      <c r="P137" s="96"/>
      <c r="Q137" s="69">
        <f>VLOOKUP(A:A,[6]CXMDXSHZ!$B:$D,3,0)</f>
        <v>4415.12</v>
      </c>
      <c r="R137" s="96">
        <f t="shared" si="54"/>
        <v>0.45705175983436902</v>
      </c>
      <c r="S137" s="96">
        <f t="shared" si="37"/>
        <v>0.418964113181505</v>
      </c>
      <c r="T137" s="96"/>
      <c r="V137" s="96"/>
      <c r="W137" s="69">
        <f>VLOOKUP(A:A,[7]CXMDXSHZ!$B:$D,3,0)</f>
        <v>3296.51</v>
      </c>
      <c r="X137" s="96">
        <f t="shared" si="55"/>
        <v>0.34125362318840602</v>
      </c>
      <c r="Y137" s="96">
        <f t="shared" si="56"/>
        <v>0.31281582125603902</v>
      </c>
      <c r="Z137" s="96"/>
      <c r="AB137" s="96"/>
      <c r="AC137" s="64" t="str">
        <f>VLOOKUP(A:A,[8]门店PK分组!$A:$N,14,0)</f>
        <v>汪梦雨</v>
      </c>
    </row>
    <row r="138" spans="1:29" s="91" customFormat="1">
      <c r="A138" s="99">
        <v>104533</v>
      </c>
      <c r="B138" s="99" t="s">
        <v>187</v>
      </c>
      <c r="C138" s="99" t="s">
        <v>173</v>
      </c>
      <c r="D138" s="100">
        <v>8</v>
      </c>
      <c r="E138" s="100">
        <v>100</v>
      </c>
      <c r="F138" s="63">
        <v>300</v>
      </c>
      <c r="G138" s="91">
        <v>9200</v>
      </c>
      <c r="H138" s="101">
        <f>VLOOKUP(A:A,[4]门店PK分组!A:J,10,0)</f>
        <v>10036.3636363636</v>
      </c>
      <c r="I138" s="93">
        <v>2579.8915999999999</v>
      </c>
      <c r="J138" s="96">
        <v>0.28042299999999998</v>
      </c>
      <c r="K138" s="106">
        <f>VLOOKUP(A:A,[5]CXMDXSHZ!$B:$D,3,0)</f>
        <v>3029.25</v>
      </c>
      <c r="L138" s="108">
        <f t="shared" si="52"/>
        <v>0.329266304347826</v>
      </c>
      <c r="M138" s="108">
        <f t="shared" si="53"/>
        <v>0.30182744565217501</v>
      </c>
      <c r="N138" s="108"/>
      <c r="O138" s="109"/>
      <c r="P138" s="108"/>
      <c r="Q138" s="69">
        <f>VLOOKUP(A:A,[6]CXMDXSHZ!$B:$D,3,0)</f>
        <v>3137.31</v>
      </c>
      <c r="R138" s="108">
        <f t="shared" si="54"/>
        <v>0.34101195652173899</v>
      </c>
      <c r="S138" s="108">
        <f t="shared" si="37"/>
        <v>0.31259429347826201</v>
      </c>
      <c r="T138" s="108"/>
      <c r="U138" s="101"/>
      <c r="V138" s="108"/>
      <c r="W138" s="69">
        <f>VLOOKUP(A:A,[7]CXMDXSHZ!$B:$D,3,0)</f>
        <v>4700.32</v>
      </c>
      <c r="X138" s="108">
        <f t="shared" si="55"/>
        <v>0.51090434782608696</v>
      </c>
      <c r="Y138" s="108">
        <f t="shared" si="56"/>
        <v>0.468328985507248</v>
      </c>
      <c r="Z138" s="108"/>
      <c r="AA138" s="101"/>
      <c r="AB138" s="108"/>
      <c r="AC138" s="91" t="str">
        <f>VLOOKUP(A:A,[8]门店PK分组!$A:$N,14,0)</f>
        <v>闵巧</v>
      </c>
    </row>
    <row r="139" spans="1:29" s="91" customFormat="1">
      <c r="A139" s="99">
        <v>117923</v>
      </c>
      <c r="B139" s="99" t="s">
        <v>188</v>
      </c>
      <c r="C139" s="99" t="s">
        <v>173</v>
      </c>
      <c r="D139" s="100">
        <v>8</v>
      </c>
      <c r="E139" s="100">
        <v>100</v>
      </c>
      <c r="F139" s="63">
        <v>300</v>
      </c>
      <c r="G139" s="91">
        <v>8050</v>
      </c>
      <c r="H139" s="101">
        <f>VLOOKUP(A:A,[4]门店PK分组!A:J,10,0)</f>
        <v>8781.8181818181802</v>
      </c>
      <c r="I139" s="93">
        <v>2075.7132000000001</v>
      </c>
      <c r="J139" s="96">
        <v>0.25785257142857199</v>
      </c>
      <c r="K139" s="106">
        <f>VLOOKUP(A:A,[5]CXMDXSHZ!$B:$D,3,0)</f>
        <v>8112.98</v>
      </c>
      <c r="L139" s="107">
        <f t="shared" si="52"/>
        <v>1.00782360248447</v>
      </c>
      <c r="M139" s="108">
        <f t="shared" si="53"/>
        <v>0.92383830227743302</v>
      </c>
      <c r="N139" s="101">
        <f>E139</f>
        <v>100</v>
      </c>
      <c r="O139" s="109">
        <v>200</v>
      </c>
      <c r="P139" s="108" t="s">
        <v>309</v>
      </c>
      <c r="Q139" s="69">
        <f>VLOOKUP(A:A,[6]CXMDXSHZ!$B:$D,3,0)</f>
        <v>2906.57</v>
      </c>
      <c r="R139" s="108">
        <f t="shared" si="54"/>
        <v>0.36106459627329202</v>
      </c>
      <c r="S139" s="108">
        <f t="shared" si="37"/>
        <v>0.33097587991718402</v>
      </c>
      <c r="T139" s="108"/>
      <c r="U139" s="101"/>
      <c r="V139" s="108"/>
      <c r="W139" s="69">
        <f>VLOOKUP(A:A,[7]CXMDXSHZ!$B:$D,3,0)</f>
        <v>2265.73</v>
      </c>
      <c r="X139" s="108">
        <f t="shared" si="55"/>
        <v>0.28145714285714302</v>
      </c>
      <c r="Y139" s="108">
        <f t="shared" si="56"/>
        <v>0.25800238095238098</v>
      </c>
      <c r="Z139" s="108"/>
      <c r="AA139" s="101"/>
      <c r="AB139" s="108"/>
      <c r="AC139" s="91" t="str">
        <f>VLOOKUP(A:A,[8]门店PK分组!$A:$N,14,0)</f>
        <v>李娟</v>
      </c>
    </row>
    <row r="140" spans="1:29" s="91" customFormat="1">
      <c r="A140" s="99">
        <v>117637</v>
      </c>
      <c r="B140" s="99" t="s">
        <v>189</v>
      </c>
      <c r="C140" s="99" t="s">
        <v>173</v>
      </c>
      <c r="D140" s="100">
        <v>8</v>
      </c>
      <c r="E140" s="100">
        <v>100</v>
      </c>
      <c r="F140" s="63">
        <v>300</v>
      </c>
      <c r="G140" s="91">
        <v>8050</v>
      </c>
      <c r="H140" s="101">
        <f>VLOOKUP(A:A,[4]门店PK分组!A:J,10,0)</f>
        <v>8781.8181818181802</v>
      </c>
      <c r="I140" s="93">
        <v>2001.9637</v>
      </c>
      <c r="J140" s="96">
        <v>0.248691142857143</v>
      </c>
      <c r="K140" s="106">
        <f>VLOOKUP(A:A,[5]CXMDXSHZ!$B:$D,3,0)</f>
        <v>6082.91</v>
      </c>
      <c r="L140" s="108">
        <f t="shared" si="52"/>
        <v>0.75564099378881999</v>
      </c>
      <c r="M140" s="108">
        <f t="shared" si="53"/>
        <v>0.69267091097308497</v>
      </c>
      <c r="N140" s="108"/>
      <c r="O140" s="109"/>
      <c r="P140" s="108"/>
      <c r="Q140" s="69">
        <f>VLOOKUP(A:A,[6]CXMDXSHZ!$B:$D,3,0)</f>
        <v>2219.2800000000002</v>
      </c>
      <c r="R140" s="108">
        <f t="shared" si="54"/>
        <v>0.27568695652173902</v>
      </c>
      <c r="S140" s="108">
        <f t="shared" si="37"/>
        <v>0.25271304347826101</v>
      </c>
      <c r="T140" s="108"/>
      <c r="U140" s="101"/>
      <c r="V140" s="108"/>
      <c r="W140" s="69">
        <f>VLOOKUP(A:A,[7]CXMDXSHZ!$B:$D,3,0)</f>
        <v>3246.52</v>
      </c>
      <c r="X140" s="108">
        <f t="shared" si="55"/>
        <v>0.40329440993788801</v>
      </c>
      <c r="Y140" s="108">
        <f t="shared" si="56"/>
        <v>0.36968654244306398</v>
      </c>
      <c r="Z140" s="108"/>
      <c r="AA140" s="101"/>
      <c r="AB140" s="108"/>
      <c r="AC140" s="91" t="str">
        <f>VLOOKUP(A:A,[8]门店PK分组!$A:$N,14,0)</f>
        <v>叶程</v>
      </c>
    </row>
    <row r="141" spans="1:29">
      <c r="A141" s="61">
        <v>123007</v>
      </c>
      <c r="B141" s="61" t="s">
        <v>190</v>
      </c>
      <c r="C141" s="61" t="s">
        <v>173</v>
      </c>
      <c r="D141" s="62">
        <v>9</v>
      </c>
      <c r="E141" s="62">
        <v>50</v>
      </c>
      <c r="F141" s="63">
        <v>150</v>
      </c>
      <c r="G141" s="64">
        <v>6400</v>
      </c>
      <c r="H141" s="93">
        <f>VLOOKUP(A:A,[4]门店PK分组!A:J,10,0)</f>
        <v>6981.8181818181802</v>
      </c>
      <c r="I141" s="93">
        <v>1599.0857142857201</v>
      </c>
      <c r="J141" s="96">
        <v>0.249857142857143</v>
      </c>
      <c r="K141" s="106">
        <f>VLOOKUP(A:A,[5]CXMDXSHZ!$B:$D,3,0)</f>
        <v>2437.19</v>
      </c>
      <c r="L141" s="96">
        <f t="shared" si="52"/>
        <v>0.3808109375</v>
      </c>
      <c r="M141" s="96">
        <f t="shared" si="53"/>
        <v>0.34907669270833303</v>
      </c>
      <c r="N141" s="96"/>
      <c r="P141" s="96"/>
      <c r="Q141" s="69">
        <f>VLOOKUP(A:A,[6]CXMDXSHZ!$B:$D,3,0)</f>
        <v>2346.81</v>
      </c>
      <c r="R141" s="96">
        <f t="shared" si="54"/>
        <v>0.3666890625</v>
      </c>
      <c r="S141" s="96">
        <f t="shared" si="37"/>
        <v>0.33613164062500001</v>
      </c>
      <c r="T141" s="96"/>
      <c r="V141" s="96"/>
      <c r="W141" s="69">
        <f>VLOOKUP(A:A,[7]CXMDXSHZ!$B:$D,3,0)</f>
        <v>3857.8</v>
      </c>
      <c r="X141" s="96">
        <f t="shared" si="55"/>
        <v>0.60278125000000005</v>
      </c>
      <c r="Y141" s="96">
        <f t="shared" si="56"/>
        <v>0.55254947916666697</v>
      </c>
      <c r="Z141" s="96"/>
      <c r="AB141" s="96"/>
      <c r="AC141" s="64" t="str">
        <f>VLOOKUP(A:A,[8]门店PK分组!$A:$N,14,0)</f>
        <v>李秀辉</v>
      </c>
    </row>
    <row r="142" spans="1:29">
      <c r="A142" s="61">
        <v>591</v>
      </c>
      <c r="B142" s="61" t="s">
        <v>191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5500</v>
      </c>
      <c r="H142" s="93">
        <f>VLOOKUP(A:A,[4]门店PK分组!A:J,10,0)</f>
        <v>6000</v>
      </c>
      <c r="I142" s="93">
        <v>1298.6324999999999</v>
      </c>
      <c r="J142" s="96">
        <v>0.23611499999999999</v>
      </c>
      <c r="K142" s="106">
        <f>VLOOKUP(A:A,[5]CXMDXSHZ!$B:$D,3,0)</f>
        <v>5508.59</v>
      </c>
      <c r="L142" s="107">
        <f t="shared" si="52"/>
        <v>1.00156181818182</v>
      </c>
      <c r="M142" s="96">
        <f t="shared" si="53"/>
        <v>0.91809833333333302</v>
      </c>
      <c r="N142" s="93">
        <f>E142</f>
        <v>50</v>
      </c>
      <c r="O142" s="95">
        <v>50</v>
      </c>
      <c r="P142" s="96" t="s">
        <v>310</v>
      </c>
      <c r="Q142" s="69">
        <f>VLOOKUP(A:A,[6]CXMDXSHZ!$B:$D,3,0)</f>
        <v>2177.8000000000002</v>
      </c>
      <c r="R142" s="96">
        <f t="shared" si="54"/>
        <v>0.39596363636363602</v>
      </c>
      <c r="S142" s="96">
        <f t="shared" si="37"/>
        <v>0.36296666666666699</v>
      </c>
      <c r="T142" s="96"/>
      <c r="V142" s="96"/>
      <c r="W142" s="69">
        <f>VLOOKUP(A:A,[7]CXMDXSHZ!$B:$D,3,0)</f>
        <v>1369.21</v>
      </c>
      <c r="X142" s="96">
        <f t="shared" si="55"/>
        <v>0.24894727272727299</v>
      </c>
      <c r="Y142" s="96">
        <f t="shared" si="56"/>
        <v>0.228201666666667</v>
      </c>
      <c r="Z142" s="96"/>
      <c r="AB142" s="96"/>
      <c r="AC142" s="64" t="str">
        <f>VLOOKUP(A:A,[8]门店PK分组!$A:$N,14,0)</f>
        <v>万义丽</v>
      </c>
    </row>
    <row r="143" spans="1:29" s="91" customFormat="1">
      <c r="A143" s="99">
        <v>122686</v>
      </c>
      <c r="B143" s="99" t="s">
        <v>192</v>
      </c>
      <c r="C143" s="99" t="s">
        <v>173</v>
      </c>
      <c r="D143" s="100">
        <v>10</v>
      </c>
      <c r="E143" s="100" t="s">
        <v>311</v>
      </c>
      <c r="F143" s="63">
        <v>150</v>
      </c>
      <c r="G143" s="91">
        <v>4400</v>
      </c>
      <c r="H143" s="101">
        <f>VLOOKUP(A:A,[4]门店PK分组!A:J,10,0)</f>
        <v>4800</v>
      </c>
      <c r="I143" s="93">
        <v>1062.72571428571</v>
      </c>
      <c r="J143" s="96">
        <v>0.24152857142857201</v>
      </c>
      <c r="K143" s="106">
        <f>VLOOKUP(A:A,[5]CXMDXSHZ!$B:$D,3,0)</f>
        <v>870.4</v>
      </c>
      <c r="L143" s="108">
        <f t="shared" si="52"/>
        <v>0.197818181818182</v>
      </c>
      <c r="M143" s="108">
        <f t="shared" si="53"/>
        <v>0.18133333333333301</v>
      </c>
      <c r="N143" s="108"/>
      <c r="O143" s="109"/>
      <c r="P143" s="108"/>
      <c r="Q143" s="69">
        <f>VLOOKUP(A:A,[6]CXMDXSHZ!$B:$D,3,0)</f>
        <v>1280.5999999999999</v>
      </c>
      <c r="R143" s="108">
        <f t="shared" si="54"/>
        <v>0.291045454545455</v>
      </c>
      <c r="S143" s="108">
        <f t="shared" si="37"/>
        <v>0.26679166666666698</v>
      </c>
      <c r="T143" s="108"/>
      <c r="U143" s="101"/>
      <c r="V143" s="108"/>
      <c r="W143" s="69">
        <f>VLOOKUP(A:A,[7]CXMDXSHZ!$B:$D,3,0)</f>
        <v>2566.42</v>
      </c>
      <c r="X143" s="108">
        <f t="shared" si="55"/>
        <v>0.58327727272727303</v>
      </c>
      <c r="Y143" s="108">
        <f t="shared" si="56"/>
        <v>0.53467083333333298</v>
      </c>
      <c r="Z143" s="108"/>
      <c r="AA143" s="101"/>
      <c r="AB143" s="108"/>
      <c r="AC143" s="91" t="str">
        <f>VLOOKUP(A:A,[8]门店PK分组!$A:$N,14,0)</f>
        <v>方晓敏</v>
      </c>
    </row>
    <row r="144" spans="1:29" s="91" customFormat="1">
      <c r="A144" s="99">
        <v>122718</v>
      </c>
      <c r="B144" s="99" t="s">
        <v>193</v>
      </c>
      <c r="C144" s="99" t="s">
        <v>173</v>
      </c>
      <c r="D144" s="100">
        <v>10</v>
      </c>
      <c r="E144" s="100" t="s">
        <v>312</v>
      </c>
      <c r="F144" s="63">
        <v>150</v>
      </c>
      <c r="G144" s="91">
        <v>4400</v>
      </c>
      <c r="H144" s="101">
        <f>VLOOKUP(A:A,[4]门店PK分组!A:J,10,0)</f>
        <v>4800</v>
      </c>
      <c r="I144" s="93">
        <v>952.78857142856998</v>
      </c>
      <c r="J144" s="96">
        <v>0.21654285714285701</v>
      </c>
      <c r="K144" s="106">
        <f>VLOOKUP(A:A,[5]CXMDXSHZ!$B:$D,3,0)</f>
        <v>2053.02</v>
      </c>
      <c r="L144" s="108">
        <f t="shared" si="52"/>
        <v>0.46659545454545498</v>
      </c>
      <c r="M144" s="108">
        <f t="shared" si="53"/>
        <v>0.4277125</v>
      </c>
      <c r="N144" s="108"/>
      <c r="O144" s="109"/>
      <c r="P144" s="108"/>
      <c r="Q144" s="69">
        <f>VLOOKUP(A:A,[6]CXMDXSHZ!$B:$D,3,0)</f>
        <v>1755.24</v>
      </c>
      <c r="R144" s="108">
        <f t="shared" si="54"/>
        <v>0.398918181818182</v>
      </c>
      <c r="S144" s="108">
        <f>Q144/H144</f>
        <v>0.36567499999999997</v>
      </c>
      <c r="T144" s="108"/>
      <c r="U144" s="101"/>
      <c r="V144" s="108"/>
      <c r="W144" s="69">
        <f>VLOOKUP(A:A,[7]CXMDXSHZ!$B:$D,3,0)</f>
        <v>1501.64</v>
      </c>
      <c r="X144" s="108">
        <f t="shared" si="55"/>
        <v>0.34128181818181802</v>
      </c>
      <c r="Y144" s="108">
        <f t="shared" si="56"/>
        <v>0.31284166666666702</v>
      </c>
      <c r="Z144" s="108"/>
      <c r="AA144" s="101"/>
      <c r="AB144" s="108"/>
      <c r="AC144" s="91" t="str">
        <f>VLOOKUP(A:A,[8]门店PK分组!$A:$N,14,0)</f>
        <v>牟彩云</v>
      </c>
    </row>
    <row r="145" spans="7:37">
      <c r="G145" s="64">
        <f t="shared" ref="G145:K145" si="57">SUM(G2:G144)</f>
        <v>2192861</v>
      </c>
      <c r="H145" s="64">
        <f t="shared" si="57"/>
        <v>2392212</v>
      </c>
      <c r="K145" s="94">
        <f t="shared" si="57"/>
        <v>1908926.38</v>
      </c>
      <c r="L145" s="96">
        <f t="shared" si="52"/>
        <v>0.87051864208447305</v>
      </c>
      <c r="M145" s="96">
        <f t="shared" si="53"/>
        <v>0.79797542191076598</v>
      </c>
      <c r="N145" s="124">
        <v>9300</v>
      </c>
      <c r="O145" s="125">
        <v>6700</v>
      </c>
      <c r="Q145" s="69">
        <f>SUM(Q2:Q144)</f>
        <v>1576651.3</v>
      </c>
      <c r="R145" s="64">
        <f t="shared" si="54"/>
        <v>0.71899281349798305</v>
      </c>
      <c r="S145" s="64">
        <f>Q145/H145</f>
        <v>0.659076745706484</v>
      </c>
      <c r="T145" s="124">
        <v>6950</v>
      </c>
      <c r="U145" s="125">
        <v>5500</v>
      </c>
      <c r="W145" s="69">
        <f>SUM(W2:W144)</f>
        <v>1537642.78</v>
      </c>
      <c r="X145" s="64">
        <f t="shared" si="55"/>
        <v>0.70120394315918799</v>
      </c>
      <c r="Y145" s="96">
        <f t="shared" si="56"/>
        <v>0.64277028122925595</v>
      </c>
      <c r="Z145" s="124">
        <v>5850</v>
      </c>
      <c r="AA145" s="125">
        <v>5050</v>
      </c>
      <c r="AF145" s="124">
        <v>600</v>
      </c>
      <c r="AG145" s="124"/>
      <c r="AH145" s="124"/>
      <c r="AI145" s="124">
        <v>400</v>
      </c>
      <c r="AJ145" s="64">
        <f>AF145+AI145+AA145+Z145+U145+T145+O145+N145</f>
        <v>40350</v>
      </c>
      <c r="AK145" s="64">
        <f>49250-40350</f>
        <v>8900</v>
      </c>
    </row>
    <row r="146" spans="7:37" hidden="1">
      <c r="Q146" s="68">
        <f>Q145/G145</f>
        <v>0.71899281349798305</v>
      </c>
      <c r="W146" s="69" t="e">
        <f>VLOOKUP(A:A,[7]CXMDXSHZ!$B:$D,3,0)</f>
        <v>#N/A</v>
      </c>
      <c r="X146" s="64" t="e">
        <f t="shared" si="55"/>
        <v>#N/A</v>
      </c>
      <c r="Y146" s="96" t="e">
        <f t="shared" si="56"/>
        <v>#N/A</v>
      </c>
      <c r="AJ146" s="64" t="s">
        <v>313</v>
      </c>
    </row>
  </sheetData>
  <phoneticPr fontId="36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20" sqref="A20:F24"/>
    </sheetView>
  </sheetViews>
  <sheetFormatPr defaultColWidth="9" defaultRowHeight="13.5"/>
  <cols>
    <col min="4" max="4" width="9.25"/>
    <col min="7" max="8" width="12.625"/>
  </cols>
  <sheetData>
    <row r="1" spans="1:6" ht="15" customHeight="1">
      <c r="A1" t="s">
        <v>314</v>
      </c>
    </row>
    <row r="2" spans="1:6" ht="27">
      <c r="A2" s="72" t="s">
        <v>315</v>
      </c>
      <c r="B2" s="73" t="s">
        <v>316</v>
      </c>
      <c r="C2" s="73" t="s">
        <v>317</v>
      </c>
      <c r="D2" s="73" t="s">
        <v>318</v>
      </c>
      <c r="E2" s="73" t="s">
        <v>319</v>
      </c>
      <c r="F2" s="73" t="s">
        <v>320</v>
      </c>
    </row>
    <row r="3" spans="1:6">
      <c r="A3" s="74" t="s">
        <v>321</v>
      </c>
      <c r="B3" s="75">
        <v>207</v>
      </c>
      <c r="C3" s="75">
        <v>13595</v>
      </c>
      <c r="D3" s="76">
        <v>42.3</v>
      </c>
      <c r="E3" s="77">
        <v>0.20019999999999999</v>
      </c>
      <c r="F3" s="75">
        <v>155.46</v>
      </c>
    </row>
    <row r="4" spans="1:6" ht="16.5" customHeight="1">
      <c r="A4" s="74" t="s">
        <v>322</v>
      </c>
      <c r="B4" s="75">
        <v>153.80000000000001</v>
      </c>
      <c r="C4" s="75">
        <v>14525</v>
      </c>
      <c r="D4" s="76">
        <v>29.6</v>
      </c>
      <c r="E4" s="77">
        <v>0.1925</v>
      </c>
      <c r="F4" s="75">
        <v>105.96</v>
      </c>
    </row>
    <row r="5" spans="1:6" ht="15" customHeight="1">
      <c r="A5" s="74" t="s">
        <v>323</v>
      </c>
      <c r="B5" s="76">
        <f>B3-B4</f>
        <v>53.2</v>
      </c>
      <c r="C5" s="76">
        <f>C3-C4</f>
        <v>-930</v>
      </c>
      <c r="D5" s="76">
        <f>D3-D4</f>
        <v>12.7</v>
      </c>
      <c r="E5" s="195">
        <v>7.7000000000000002E-3</v>
      </c>
      <c r="F5" s="198">
        <v>49.5</v>
      </c>
    </row>
    <row r="6" spans="1:6">
      <c r="A6" s="74" t="s">
        <v>324</v>
      </c>
      <c r="B6" s="77">
        <f>(B3-B4)/B4</f>
        <v>0.34590377113133902</v>
      </c>
      <c r="C6" s="77">
        <f>(C3-C4)/C4</f>
        <v>-6.4027538726333905E-2</v>
      </c>
      <c r="D6" s="77">
        <f>(D3-D4)/D4</f>
        <v>0.429054054054054</v>
      </c>
      <c r="E6" s="195"/>
      <c r="F6" s="198"/>
    </row>
    <row r="10" spans="1:6">
      <c r="A10" t="s">
        <v>325</v>
      </c>
    </row>
    <row r="11" spans="1:6" ht="27">
      <c r="A11" s="78" t="s">
        <v>315</v>
      </c>
      <c r="B11" s="73" t="s">
        <v>316</v>
      </c>
      <c r="C11" s="73" t="s">
        <v>317</v>
      </c>
      <c r="D11" s="73" t="s">
        <v>318</v>
      </c>
      <c r="E11" s="73" t="s">
        <v>319</v>
      </c>
      <c r="F11" s="73" t="s">
        <v>320</v>
      </c>
    </row>
    <row r="12" spans="1:6" ht="14.25">
      <c r="A12" s="79" t="s">
        <v>321</v>
      </c>
      <c r="B12" s="80">
        <v>165</v>
      </c>
      <c r="C12" s="80">
        <v>12583</v>
      </c>
      <c r="D12" s="81">
        <v>34.36</v>
      </c>
      <c r="E12" s="82">
        <v>0.20730000000000001</v>
      </c>
      <c r="F12" s="80">
        <v>131.43</v>
      </c>
    </row>
    <row r="13" spans="1:6" ht="14.25">
      <c r="A13" s="79" t="s">
        <v>322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spans="1:6" ht="14.25">
      <c r="A14" s="79" t="s">
        <v>323</v>
      </c>
      <c r="B14" s="81">
        <f>B12-B13</f>
        <v>42.1</v>
      </c>
      <c r="C14" s="81">
        <f>C12-C13</f>
        <v>-461</v>
      </c>
      <c r="D14" s="81">
        <f>D12-D13</f>
        <v>9.1999999999999993</v>
      </c>
      <c r="E14" s="196">
        <v>2.7000000000000001E-3</v>
      </c>
      <c r="F14" s="199">
        <v>37.159999999999997</v>
      </c>
    </row>
    <row r="15" spans="1:6" ht="14.25">
      <c r="A15" s="79" t="s">
        <v>324</v>
      </c>
      <c r="B15" s="82">
        <f>(B12-B13)/B13</f>
        <v>0.34255492270138299</v>
      </c>
      <c r="C15" s="82">
        <f>(C12-C13)/C13</f>
        <v>-3.5341919656547101E-2</v>
      </c>
      <c r="D15" s="82">
        <f>(D12-D13)/D13</f>
        <v>0.36565977742448302</v>
      </c>
      <c r="E15" s="196"/>
      <c r="F15" s="199"/>
    </row>
    <row r="19" spans="1:8">
      <c r="A19" t="s">
        <v>326</v>
      </c>
      <c r="B19" t="s">
        <v>327</v>
      </c>
    </row>
    <row r="20" spans="1:8" ht="27">
      <c r="A20" s="78" t="s">
        <v>315</v>
      </c>
      <c r="B20" s="72" t="s">
        <v>316</v>
      </c>
      <c r="C20" s="72" t="s">
        <v>317</v>
      </c>
      <c r="D20" s="72" t="s">
        <v>318</v>
      </c>
      <c r="E20" s="72" t="s">
        <v>319</v>
      </c>
      <c r="F20" s="72" t="s">
        <v>320</v>
      </c>
    </row>
    <row r="21" spans="1:8" ht="14.25">
      <c r="A21" s="79" t="s">
        <v>321</v>
      </c>
      <c r="B21" s="80">
        <v>165</v>
      </c>
      <c r="C21" s="80">
        <v>12583</v>
      </c>
      <c r="D21" s="81">
        <v>34.36</v>
      </c>
      <c r="E21" s="82">
        <v>0.20730000000000001</v>
      </c>
      <c r="F21" s="80">
        <v>131.43</v>
      </c>
    </row>
    <row r="22" spans="1:8" ht="14.25">
      <c r="A22" s="79" t="s">
        <v>328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spans="1:8" ht="14.25">
      <c r="A23" s="79" t="s">
        <v>323</v>
      </c>
      <c r="B23" s="79">
        <f>B21-B22</f>
        <v>72.099999999999994</v>
      </c>
      <c r="C23" s="79">
        <f>C21-C22</f>
        <v>2186</v>
      </c>
      <c r="D23" s="79">
        <f>D21-D22</f>
        <v>9.4600000000000009</v>
      </c>
      <c r="E23" s="197">
        <v>-6.08E-2</v>
      </c>
      <c r="F23" s="200">
        <f>F21-F22</f>
        <v>42</v>
      </c>
    </row>
    <row r="24" spans="1:8" ht="14.25">
      <c r="A24" s="79" t="s">
        <v>329</v>
      </c>
      <c r="B24" s="84">
        <f>(B21-B22)/B22</f>
        <v>0.77610333692142097</v>
      </c>
      <c r="C24" s="84">
        <f>(C21-C22)/C22</f>
        <v>0.21025295758391799</v>
      </c>
      <c r="D24" s="84">
        <f>(D21-D22)/D22</f>
        <v>0.37991967871485899</v>
      </c>
      <c r="E24" s="197"/>
      <c r="F24" s="200"/>
      <c r="G24">
        <f>(C21-C22)/C22</f>
        <v>0.21025295758391799</v>
      </c>
      <c r="H24">
        <f>(B21-B22)/B22</f>
        <v>0.77610333692142097</v>
      </c>
    </row>
    <row r="27" spans="1:8" ht="15.75">
      <c r="A27" s="85" t="s">
        <v>315</v>
      </c>
      <c r="B27" s="192">
        <v>44815</v>
      </c>
      <c r="C27" s="192"/>
      <c r="D27" s="193">
        <v>44910</v>
      </c>
      <c r="E27" s="193"/>
    </row>
    <row r="28" spans="1:8" ht="14.25">
      <c r="A28" s="86"/>
      <c r="B28" s="87" t="s">
        <v>330</v>
      </c>
      <c r="C28" s="87" t="s">
        <v>331</v>
      </c>
      <c r="D28" s="85" t="s">
        <v>330</v>
      </c>
      <c r="E28" s="85" t="s">
        <v>330</v>
      </c>
    </row>
    <row r="29" spans="1:8" ht="42.75">
      <c r="A29" s="87" t="s">
        <v>332</v>
      </c>
      <c r="B29" s="87" t="s">
        <v>333</v>
      </c>
      <c r="C29" s="87" t="s">
        <v>334</v>
      </c>
      <c r="D29" s="87" t="s">
        <v>335</v>
      </c>
      <c r="E29" s="79" t="s">
        <v>336</v>
      </c>
    </row>
    <row r="30" spans="1:8" ht="28.5">
      <c r="A30" s="87" t="s">
        <v>337</v>
      </c>
      <c r="B30" s="194" t="s">
        <v>338</v>
      </c>
      <c r="C30" s="194"/>
      <c r="D30" s="194" t="s">
        <v>339</v>
      </c>
      <c r="E30" s="194"/>
    </row>
    <row r="31" spans="1:8" ht="14.25">
      <c r="A31" s="87" t="s">
        <v>215</v>
      </c>
      <c r="B31" s="88">
        <v>0.94089999999999996</v>
      </c>
      <c r="C31" s="88">
        <v>0.86250000000000004</v>
      </c>
      <c r="D31" s="89">
        <v>1.1379999999999999</v>
      </c>
      <c r="E31" s="90">
        <v>0.91600000000000004</v>
      </c>
    </row>
  </sheetData>
  <mergeCells count="10">
    <mergeCell ref="F5:F6"/>
    <mergeCell ref="F14:F15"/>
    <mergeCell ref="F23:F24"/>
    <mergeCell ref="B27:C27"/>
    <mergeCell ref="D27:E27"/>
    <mergeCell ref="B30:C30"/>
    <mergeCell ref="D30:E30"/>
    <mergeCell ref="E5:E6"/>
    <mergeCell ref="E14:E15"/>
    <mergeCell ref="E23:E24"/>
  </mergeCells>
  <phoneticPr fontId="3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AT145"/>
  <sheetViews>
    <sheetView workbookViewId="0">
      <selection sqref="A1: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pans="1:46" ht="39" customHeight="1">
      <c r="A1" s="17" t="s">
        <v>194</v>
      </c>
      <c r="B1" s="18" t="s">
        <v>5</v>
      </c>
      <c r="C1" s="18" t="s">
        <v>6</v>
      </c>
      <c r="D1" s="18" t="s">
        <v>7</v>
      </c>
      <c r="E1" s="19" t="s">
        <v>340</v>
      </c>
      <c r="F1" s="20" t="s">
        <v>8</v>
      </c>
      <c r="G1" s="21" t="s">
        <v>341</v>
      </c>
      <c r="H1" s="22" t="s">
        <v>342</v>
      </c>
      <c r="I1" s="22" t="s">
        <v>343</v>
      </c>
      <c r="J1" s="33" t="s">
        <v>344</v>
      </c>
      <c r="K1" s="33" t="s">
        <v>345</v>
      </c>
      <c r="L1" s="34" t="s">
        <v>346</v>
      </c>
      <c r="M1" s="35" t="s">
        <v>347</v>
      </c>
      <c r="N1" s="36" t="s">
        <v>348</v>
      </c>
      <c r="O1" s="37" t="s">
        <v>19</v>
      </c>
      <c r="P1" s="37" t="s">
        <v>20</v>
      </c>
      <c r="Q1" s="42" t="s">
        <v>349</v>
      </c>
      <c r="R1" s="42" t="s">
        <v>350</v>
      </c>
      <c r="S1" s="42" t="s">
        <v>351</v>
      </c>
      <c r="T1" s="42" t="s">
        <v>352</v>
      </c>
      <c r="U1" s="34" t="s">
        <v>346</v>
      </c>
      <c r="V1" s="35" t="s">
        <v>347</v>
      </c>
      <c r="W1" s="36" t="s">
        <v>348</v>
      </c>
      <c r="X1" s="37" t="s">
        <v>28</v>
      </c>
      <c r="Y1" s="37" t="s">
        <v>29</v>
      </c>
      <c r="Z1" s="42" t="s">
        <v>353</v>
      </c>
      <c r="AA1" s="42" t="s">
        <v>354</v>
      </c>
      <c r="AB1" s="44" t="s">
        <v>214</v>
      </c>
      <c r="AC1" s="44" t="s">
        <v>355</v>
      </c>
      <c r="AD1" s="45" t="s">
        <v>356</v>
      </c>
      <c r="AE1" s="45" t="s">
        <v>357</v>
      </c>
      <c r="AF1" s="46" t="s">
        <v>346</v>
      </c>
      <c r="AG1" s="46" t="s">
        <v>347</v>
      </c>
      <c r="AH1" s="50" t="s">
        <v>348</v>
      </c>
      <c r="AI1" s="51" t="s">
        <v>19</v>
      </c>
      <c r="AJ1" s="51" t="s">
        <v>20</v>
      </c>
      <c r="AK1" s="45" t="s">
        <v>358</v>
      </c>
      <c r="AL1" s="45" t="s">
        <v>351</v>
      </c>
      <c r="AM1" s="45" t="s">
        <v>352</v>
      </c>
      <c r="AN1" s="52" t="s">
        <v>28</v>
      </c>
      <c r="AO1" s="52" t="s">
        <v>29</v>
      </c>
      <c r="AP1" s="55" t="s">
        <v>359</v>
      </c>
      <c r="AQ1" s="46" t="s">
        <v>346</v>
      </c>
      <c r="AR1" s="46" t="s">
        <v>347</v>
      </c>
      <c r="AS1" s="50" t="s">
        <v>348</v>
      </c>
      <c r="AT1" s="56"/>
    </row>
    <row r="2" spans="1:46" s="2" customFormat="1">
      <c r="A2" s="23">
        <v>1</v>
      </c>
      <c r="B2" s="24">
        <v>385</v>
      </c>
      <c r="C2" s="24" t="s">
        <v>40</v>
      </c>
      <c r="D2" s="24" t="s">
        <v>41</v>
      </c>
      <c r="E2" s="25">
        <f>VLOOKUP(B2,[9]正式员工人数!$A:$C,3,0)</f>
        <v>3</v>
      </c>
      <c r="F2" s="26">
        <v>1</v>
      </c>
      <c r="G2" s="27">
        <v>200</v>
      </c>
      <c r="H2" s="28">
        <f>VLOOKUP(B2,[10]查询时间段分门店销售汇总!$D$3:$L$145,9,0)</f>
        <v>99964.82</v>
      </c>
      <c r="I2" s="28">
        <f>VLOOKUP(B2,[10]查询时间段分门店销售汇总!$D$3:$M$145,10,0)</f>
        <v>17082.009999999998</v>
      </c>
      <c r="J2" s="32">
        <f t="shared" ref="J2:J65" si="0">L2*3</f>
        <v>87450</v>
      </c>
      <c r="K2" s="32">
        <f t="shared" ref="K2:K65" si="1">M2*3</f>
        <v>15715.814399999999</v>
      </c>
      <c r="L2" s="38">
        <v>29150</v>
      </c>
      <c r="M2" s="39">
        <v>5238.6048000000001</v>
      </c>
      <c r="N2" s="40">
        <f t="shared" ref="N2:N65" si="2">M2/L2</f>
        <v>0.17971200000000001</v>
      </c>
      <c r="O2" s="41">
        <f t="shared" ref="O2:O65" si="3">H2/J2</f>
        <v>1.14310829045169</v>
      </c>
      <c r="P2" s="41">
        <f t="shared" ref="P2:P65" si="4">I2/K2</f>
        <v>1.0869312633267001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5186.2187519999998</v>
      </c>
      <c r="W2" s="40">
        <f t="shared" ref="W2:W65" si="7">V2/U2</f>
        <v>0.16174079999999999</v>
      </c>
      <c r="X2" s="41">
        <f t="shared" ref="X2:X65" si="8">H2/S2</f>
        <v>1.03918935495608</v>
      </c>
      <c r="Y2" s="41">
        <f t="shared" ref="Y2:Y65" si="9">I2/T2</f>
        <v>1.0979103669966701</v>
      </c>
      <c r="Z2" s="43">
        <f>150*E2</f>
        <v>450</v>
      </c>
      <c r="AA2" s="43">
        <f>(I2-K2)*0.3</f>
        <v>409.85867999999999</v>
      </c>
      <c r="AB2" s="47">
        <f>VLOOKUP(B2,[11]查询时间段分门店销售汇总!$D$3:$L$145,9,0)</f>
        <v>74752.23</v>
      </c>
      <c r="AC2" s="47">
        <f>VLOOKUP(B2,[11]查询时间段分门店销售汇总!$D$3:$M$145,10,0)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3889.6640640000001</v>
      </c>
      <c r="AH2" s="53">
        <f t="shared" ref="AH2:AH65" si="12">AG2/AF2</f>
        <v>0.20217599999999999</v>
      </c>
      <c r="AI2" s="53">
        <f t="shared" ref="AI2:AI65" si="13">AB2/AD2</f>
        <v>0.971363246530485</v>
      </c>
      <c r="AJ2" s="53">
        <f t="shared" ref="AJ2:AJ65" si="14">AC2/AE2</f>
        <v>0.67224250140281505</v>
      </c>
      <c r="AK2" s="48"/>
      <c r="AL2" s="48">
        <f t="shared" ref="AL2:AL65" si="15">AQ2*4</f>
        <v>96195</v>
      </c>
      <c r="AM2" s="48">
        <f t="shared" ref="AM2:AM65" si="16">AR2*4</f>
        <v>17892.454694399999</v>
      </c>
      <c r="AN2" s="54">
        <f t="shared" ref="AN2:AN65" si="17">AB2/AL2</f>
        <v>0.777090597224388</v>
      </c>
      <c r="AO2" s="54">
        <f t="shared" ref="AO2:AO65" si="18">AC2/AM2</f>
        <v>0.58455869687201301</v>
      </c>
      <c r="AP2" s="49"/>
      <c r="AQ2" s="49">
        <v>24048.75</v>
      </c>
      <c r="AR2" s="49">
        <v>4473.1136735999999</v>
      </c>
      <c r="AS2" s="53">
        <f t="shared" ref="AS2:AS65" si="19">AR2/AQ2</f>
        <v>0.18600191999999999</v>
      </c>
      <c r="AT2" s="57">
        <v>60</v>
      </c>
    </row>
    <row r="3" spans="1:46" s="2" customFormat="1">
      <c r="A3" s="23">
        <v>2</v>
      </c>
      <c r="B3" s="24">
        <v>108656</v>
      </c>
      <c r="C3" s="24" t="s">
        <v>42</v>
      </c>
      <c r="D3" s="24" t="s">
        <v>41</v>
      </c>
      <c r="E3" s="25">
        <f>VLOOKUP(B3,[9]正式员工人数!$A:$C,3,0)</f>
        <v>2</v>
      </c>
      <c r="F3" s="26">
        <v>1</v>
      </c>
      <c r="G3" s="27">
        <v>200</v>
      </c>
      <c r="H3" s="28">
        <f>VLOOKUP(B3,[10]查询时间段分门店销售汇总!$D$3:$L$145,9,0)</f>
        <v>43158.49</v>
      </c>
      <c r="I3" s="28">
        <f>VLOOKUP(B3,[10]查询时间段分门店销售汇总!$D$3:$M$145,10,0)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3614.6869200000001</v>
      </c>
      <c r="N3" s="40">
        <f t="shared" si="2"/>
        <v>0.179478</v>
      </c>
      <c r="O3" s="40">
        <f t="shared" si="3"/>
        <v>0.71430801059251903</v>
      </c>
      <c r="P3" s="40">
        <f t="shared" si="4"/>
        <v>0.51679717810802805</v>
      </c>
      <c r="Q3" s="43"/>
      <c r="R3" s="43"/>
      <c r="S3" s="43">
        <f t="shared" si="5"/>
        <v>66462</v>
      </c>
      <c r="T3" s="43">
        <f t="shared" si="6"/>
        <v>10735.620152400001</v>
      </c>
      <c r="U3" s="38">
        <v>22154</v>
      </c>
      <c r="V3" s="39">
        <v>3578.5400507999998</v>
      </c>
      <c r="W3" s="40">
        <f t="shared" si="7"/>
        <v>0.16153020000000001</v>
      </c>
      <c r="X3" s="40">
        <f t="shared" si="8"/>
        <v>0.64937091872047203</v>
      </c>
      <c r="Y3" s="40">
        <f t="shared" si="9"/>
        <v>0.52201735162427099</v>
      </c>
      <c r="Z3" s="43"/>
      <c r="AA3" s="43"/>
      <c r="AB3" s="47">
        <f>VLOOKUP(B3,[11]查询时间段分门店销售汇总!$D$3:$L$145,9,0)</f>
        <v>40180.400000000001</v>
      </c>
      <c r="AC3" s="47">
        <f>VLOOKUP(B3,[11]查询时间段分门店销售汇总!$D$3:$M$145,10,0)</f>
        <v>6634.73</v>
      </c>
      <c r="AD3" s="48">
        <f t="shared" si="10"/>
        <v>53169.599999999999</v>
      </c>
      <c r="AE3" s="48">
        <f t="shared" si="11"/>
        <v>10735.620152400001</v>
      </c>
      <c r="AF3" s="49">
        <v>13292.4</v>
      </c>
      <c r="AG3" s="49">
        <v>2683.9050381000002</v>
      </c>
      <c r="AH3" s="53">
        <f t="shared" si="12"/>
        <v>0.20191275</v>
      </c>
      <c r="AI3" s="53">
        <f t="shared" si="13"/>
        <v>0.75570250669555505</v>
      </c>
      <c r="AJ3" s="53">
        <f t="shared" si="14"/>
        <v>0.61801087462253201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0.53740076054133201</v>
      </c>
      <c r="AP3" s="49"/>
      <c r="AQ3" s="49">
        <v>16615.5</v>
      </c>
      <c r="AR3" s="49">
        <v>3086.490793815</v>
      </c>
      <c r="AS3" s="53">
        <f t="shared" si="19"/>
        <v>0.18575973000000001</v>
      </c>
      <c r="AT3" s="57">
        <v>50</v>
      </c>
    </row>
    <row r="4" spans="1:46" s="2" customFormat="1">
      <c r="A4" s="23">
        <v>3</v>
      </c>
      <c r="B4" s="24">
        <v>514</v>
      </c>
      <c r="C4" s="24" t="s">
        <v>44</v>
      </c>
      <c r="D4" s="24" t="s">
        <v>41</v>
      </c>
      <c r="E4" s="25">
        <f>VLOOKUP(B4,[9]正式员工人数!$A:$C,3,0)</f>
        <v>4</v>
      </c>
      <c r="F4" s="26">
        <v>1</v>
      </c>
      <c r="G4" s="27">
        <v>200</v>
      </c>
      <c r="H4" s="28">
        <f>VLOOKUP(B4,[10]查询时间段分门店销售汇总!$D$3:$L$145,9,0)</f>
        <v>65596.77</v>
      </c>
      <c r="I4" s="28">
        <f>VLOOKUP(B4,[10]查询时间段分门店销售汇总!$D$3:$M$145,10,0)</f>
        <v>10443.959999999999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4984.4340000000002</v>
      </c>
      <c r="N4" s="40">
        <f t="shared" si="2"/>
        <v>0.23735400000000001</v>
      </c>
      <c r="O4" s="41">
        <f t="shared" si="3"/>
        <v>1.04121857142857</v>
      </c>
      <c r="P4" s="40">
        <f t="shared" si="4"/>
        <v>0.69843837835950895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14803.768980000001</v>
      </c>
      <c r="U4" s="38">
        <v>23100</v>
      </c>
      <c r="V4" s="39">
        <v>4934.5896599999996</v>
      </c>
      <c r="W4" s="40">
        <f t="shared" si="7"/>
        <v>0.21361859999999999</v>
      </c>
      <c r="X4" s="40">
        <f t="shared" si="8"/>
        <v>0.94656233766233799</v>
      </c>
      <c r="Y4" s="40">
        <f t="shared" si="9"/>
        <v>0.70549331147425098</v>
      </c>
      <c r="Z4" s="43"/>
      <c r="AA4" s="43"/>
      <c r="AB4" s="47">
        <f>VLOOKUP(B4,[11]查询时间段分门店销售汇总!$D$3:$L$145,9,0)</f>
        <v>40577.620000000003</v>
      </c>
      <c r="AC4" s="47">
        <f>VLOOKUP(B4,[11]查询时间段分门店销售汇总!$D$3:$M$145,10,0)</f>
        <v>8056.57</v>
      </c>
      <c r="AD4" s="48">
        <f t="shared" si="10"/>
        <v>55440</v>
      </c>
      <c r="AE4" s="48">
        <f t="shared" si="11"/>
        <v>14803.768980000001</v>
      </c>
      <c r="AF4" s="49">
        <v>13860</v>
      </c>
      <c r="AG4" s="49">
        <v>3700.9422450000002</v>
      </c>
      <c r="AH4" s="53">
        <f t="shared" si="12"/>
        <v>0.26702324999999999</v>
      </c>
      <c r="AI4" s="53">
        <f t="shared" si="13"/>
        <v>0.731919552669553</v>
      </c>
      <c r="AJ4" s="53">
        <f t="shared" si="14"/>
        <v>0.54422424525027902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0.58553564213564202</v>
      </c>
      <c r="AO4" s="54">
        <f t="shared" si="18"/>
        <v>0.47323847413067799</v>
      </c>
      <c r="AP4" s="49"/>
      <c r="AQ4" s="49">
        <v>17325</v>
      </c>
      <c r="AR4" s="49">
        <v>4256.0835817500001</v>
      </c>
      <c r="AS4" s="53">
        <f t="shared" si="19"/>
        <v>0.24566139000000001</v>
      </c>
      <c r="AT4" s="57">
        <v>50</v>
      </c>
    </row>
    <row r="5" spans="1:46" ht="14.1" customHeight="1">
      <c r="A5" s="23">
        <v>4</v>
      </c>
      <c r="B5" s="24">
        <v>102567</v>
      </c>
      <c r="C5" s="24" t="s">
        <v>45</v>
      </c>
      <c r="D5" s="24" t="s">
        <v>41</v>
      </c>
      <c r="E5" s="25">
        <f>VLOOKUP(B5,[9]正式员工人数!$A:$C,3,0)</f>
        <v>2</v>
      </c>
      <c r="F5" s="26">
        <v>2</v>
      </c>
      <c r="G5" s="27">
        <v>100</v>
      </c>
      <c r="H5" s="28">
        <f>VLOOKUP(B5,[10]查询时间段分门店销售汇总!$D$3:$L$145,9,0)</f>
        <v>18666.98</v>
      </c>
      <c r="I5" s="28">
        <f>VLOOKUP(B5,[10]查询时间段分门店销售汇总!$D$3:$M$145,10,0)</f>
        <v>3980.39</v>
      </c>
      <c r="J5" s="32">
        <f t="shared" si="0"/>
        <v>27720</v>
      </c>
      <c r="K5" s="32">
        <f t="shared" si="1"/>
        <v>6140.5343999999996</v>
      </c>
      <c r="L5" s="38">
        <v>9240</v>
      </c>
      <c r="M5" s="39">
        <v>2046.8448000000001</v>
      </c>
      <c r="N5" s="40">
        <f t="shared" si="2"/>
        <v>0.22151999999999999</v>
      </c>
      <c r="O5" s="40">
        <f t="shared" si="3"/>
        <v>0.67341197691197696</v>
      </c>
      <c r="P5" s="40">
        <f t="shared" si="4"/>
        <v>0.64821556899021704</v>
      </c>
      <c r="Q5" s="43"/>
      <c r="R5" s="43"/>
      <c r="S5" s="43">
        <f t="shared" si="5"/>
        <v>30492</v>
      </c>
      <c r="T5" s="43">
        <f t="shared" si="6"/>
        <v>6079.1290559999998</v>
      </c>
      <c r="U5" s="38">
        <v>10164</v>
      </c>
      <c r="V5" s="39">
        <v>2026.376352</v>
      </c>
      <c r="W5" s="40">
        <f t="shared" si="7"/>
        <v>0.19936799999999999</v>
      </c>
      <c r="X5" s="40">
        <f t="shared" si="8"/>
        <v>0.612192706283615</v>
      </c>
      <c r="Y5" s="40">
        <f t="shared" si="9"/>
        <v>0.65476320100021901</v>
      </c>
      <c r="Z5" s="43"/>
      <c r="AA5" s="43"/>
      <c r="AB5" s="47">
        <f>VLOOKUP(B5,[11]查询时间段分门店销售汇总!$D$3:$L$145,9,0)</f>
        <v>20216</v>
      </c>
      <c r="AC5" s="47">
        <f>VLOOKUP(B5,[11]查询时间段分门店销售汇总!$D$3:$M$145,10,0)</f>
        <v>3006.4</v>
      </c>
      <c r="AD5" s="48">
        <f t="shared" si="10"/>
        <v>24393.599999999999</v>
      </c>
      <c r="AE5" s="48">
        <f t="shared" si="11"/>
        <v>6079.1290559999998</v>
      </c>
      <c r="AF5" s="49">
        <v>6098.4</v>
      </c>
      <c r="AG5" s="49">
        <v>1519.7822639999999</v>
      </c>
      <c r="AH5" s="53">
        <f t="shared" si="12"/>
        <v>0.24920999999999999</v>
      </c>
      <c r="AI5" s="53">
        <f t="shared" si="13"/>
        <v>0.82874196510560105</v>
      </c>
      <c r="AJ5" s="53">
        <f t="shared" si="14"/>
        <v>0.49454452641250202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0.66299357208448095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0.22927320000000001</v>
      </c>
      <c r="AT5" s="57">
        <v>40</v>
      </c>
    </row>
    <row r="6" spans="1:46">
      <c r="A6" s="23">
        <v>5</v>
      </c>
      <c r="B6" s="24">
        <v>371</v>
      </c>
      <c r="C6" s="24" t="s">
        <v>46</v>
      </c>
      <c r="D6" s="24" t="s">
        <v>41</v>
      </c>
      <c r="E6" s="25">
        <f>VLOOKUP(B6,[9]正式员工人数!$A:$C,3,0)</f>
        <v>2</v>
      </c>
      <c r="F6" s="26">
        <v>2</v>
      </c>
      <c r="G6" s="27">
        <v>100</v>
      </c>
      <c r="H6" s="28">
        <f>VLOOKUP(B6,[10]查询时间段分门店销售汇总!$D$3:$L$145,9,0)</f>
        <v>15256.95</v>
      </c>
      <c r="I6" s="28">
        <f>VLOOKUP(B6,[10]查询时间段分门店销售汇总!$D$3:$M$145,10,0)</f>
        <v>3779.06</v>
      </c>
      <c r="J6" s="32">
        <f t="shared" si="0"/>
        <v>21000</v>
      </c>
      <c r="K6" s="32">
        <f t="shared" si="1"/>
        <v>4907.4480000000003</v>
      </c>
      <c r="L6" s="38">
        <v>7000</v>
      </c>
      <c r="M6" s="39">
        <v>1635.816</v>
      </c>
      <c r="N6" s="40">
        <f t="shared" si="2"/>
        <v>0.23368800000000001</v>
      </c>
      <c r="O6" s="40">
        <f t="shared" si="3"/>
        <v>0.72652142857142898</v>
      </c>
      <c r="P6" s="40">
        <f t="shared" si="4"/>
        <v>0.77006623401816998</v>
      </c>
      <c r="Q6" s="43"/>
      <c r="R6" s="43"/>
      <c r="S6" s="43">
        <f t="shared" si="5"/>
        <v>23100</v>
      </c>
      <c r="T6" s="43">
        <f t="shared" si="6"/>
        <v>4858.3735200000001</v>
      </c>
      <c r="U6" s="38">
        <v>7700</v>
      </c>
      <c r="V6" s="39">
        <v>1619.45784</v>
      </c>
      <c r="W6" s="40">
        <f t="shared" si="7"/>
        <v>0.21031920000000001</v>
      </c>
      <c r="X6" s="40">
        <f t="shared" si="8"/>
        <v>0.66047402597402605</v>
      </c>
      <c r="Y6" s="40">
        <f t="shared" si="9"/>
        <v>0.77784468082643399</v>
      </c>
      <c r="Z6" s="43"/>
      <c r="AA6" s="43"/>
      <c r="AB6" s="47">
        <f>VLOOKUP(B6,[11]查询时间段分门店销售汇总!$D$3:$L$145,9,0)</f>
        <v>14776.99</v>
      </c>
      <c r="AC6" s="47">
        <f>VLOOKUP(B6,[11]查询时间段分门店销售汇总!$D$3:$M$145,10,0)</f>
        <v>4539.8100000000004</v>
      </c>
      <c r="AD6" s="48">
        <f t="shared" si="10"/>
        <v>18480</v>
      </c>
      <c r="AE6" s="48">
        <f t="shared" si="11"/>
        <v>4858.3735200000001</v>
      </c>
      <c r="AF6" s="49">
        <v>4620</v>
      </c>
      <c r="AG6" s="49">
        <v>1214.59338</v>
      </c>
      <c r="AH6" s="53">
        <f t="shared" si="12"/>
        <v>0.26289899999999999</v>
      </c>
      <c r="AI6" s="53">
        <f t="shared" si="13"/>
        <v>0.79962067099567102</v>
      </c>
      <c r="AJ6" s="53">
        <f t="shared" si="14"/>
        <v>0.93443000652613495</v>
      </c>
      <c r="AK6" s="48"/>
      <c r="AL6" s="48">
        <f t="shared" si="15"/>
        <v>23100</v>
      </c>
      <c r="AM6" s="48">
        <f t="shared" si="16"/>
        <v>5587.1295479999999</v>
      </c>
      <c r="AN6" s="54">
        <f t="shared" si="17"/>
        <v>0.63969653679653704</v>
      </c>
      <c r="AO6" s="54">
        <f t="shared" si="18"/>
        <v>0.81254783176185597</v>
      </c>
      <c r="AP6" s="49"/>
      <c r="AQ6" s="49">
        <v>5775</v>
      </c>
      <c r="AR6" s="49">
        <v>1396.782387</v>
      </c>
      <c r="AS6" s="53">
        <f t="shared" si="19"/>
        <v>0.24186708000000001</v>
      </c>
      <c r="AT6" s="57">
        <v>35</v>
      </c>
    </row>
    <row r="7" spans="1:46">
      <c r="A7" s="23">
        <v>6</v>
      </c>
      <c r="B7" s="24">
        <v>343</v>
      </c>
      <c r="C7" s="24" t="s">
        <v>47</v>
      </c>
      <c r="D7" s="24" t="s">
        <v>48</v>
      </c>
      <c r="E7" s="25">
        <f>VLOOKUP(B7,[9]正式员工人数!$A:$C,3,0)</f>
        <v>4</v>
      </c>
      <c r="F7" s="29">
        <v>1</v>
      </c>
      <c r="G7" s="30">
        <v>200</v>
      </c>
      <c r="H7" s="28">
        <f>VLOOKUP(B7,[10]查询时间段分门店销售汇总!$D$3:$L$145,9,0)</f>
        <v>136582.56</v>
      </c>
      <c r="I7" s="28">
        <f>VLOOKUP(B7,[10]查询时间段分门店销售汇总!$D$3:$M$145,10,0)</f>
        <v>26464.91</v>
      </c>
      <c r="J7" s="32">
        <f t="shared" si="0"/>
        <v>120000</v>
      </c>
      <c r="K7" s="32">
        <f t="shared" si="1"/>
        <v>28819.439999999999</v>
      </c>
      <c r="L7" s="38">
        <v>40000</v>
      </c>
      <c r="M7" s="39">
        <v>9606.48</v>
      </c>
      <c r="N7" s="40">
        <f t="shared" si="2"/>
        <v>0.24016199999999999</v>
      </c>
      <c r="O7" s="41">
        <f t="shared" si="3"/>
        <v>1.138188</v>
      </c>
      <c r="P7" s="40">
        <f t="shared" si="4"/>
        <v>0.91830063318371202</v>
      </c>
      <c r="Q7" s="43"/>
      <c r="R7" s="43"/>
      <c r="S7" s="43">
        <f t="shared" si="5"/>
        <v>132000</v>
      </c>
      <c r="T7" s="43">
        <f t="shared" si="6"/>
        <v>28531.245599999998</v>
      </c>
      <c r="U7" s="38">
        <v>44000</v>
      </c>
      <c r="V7" s="39">
        <v>9510.4151999999995</v>
      </c>
      <c r="W7" s="40">
        <f t="shared" si="7"/>
        <v>0.2161458</v>
      </c>
      <c r="X7" s="41">
        <f t="shared" si="8"/>
        <v>1.0347163636363601</v>
      </c>
      <c r="Y7" s="40">
        <f t="shared" si="9"/>
        <v>0.92757639715526496</v>
      </c>
      <c r="Z7" s="43">
        <f t="shared" ref="Z7:Z13" si="20">150*E7</f>
        <v>600</v>
      </c>
      <c r="AA7" s="43"/>
      <c r="AB7" s="47">
        <f>VLOOKUP(B7,[11]查询时间段分门店销售汇总!$D$3:$L$145,9,0)</f>
        <v>124766.59</v>
      </c>
      <c r="AC7" s="47">
        <f>VLOOKUP(B7,[11]查询时间段分门店销售汇总!$D$3:$M$145,10,0)</f>
        <v>35206.93</v>
      </c>
      <c r="AD7" s="48">
        <f t="shared" si="10"/>
        <v>105600</v>
      </c>
      <c r="AE7" s="48">
        <f t="shared" si="11"/>
        <v>28531.245599999998</v>
      </c>
      <c r="AF7" s="49">
        <v>26400</v>
      </c>
      <c r="AG7" s="49">
        <v>7132.8113999999996</v>
      </c>
      <c r="AH7" s="53">
        <f t="shared" si="12"/>
        <v>0.27018225000000001</v>
      </c>
      <c r="AI7" s="41">
        <f t="shared" si="13"/>
        <v>1.1815017992424199</v>
      </c>
      <c r="AJ7" s="41">
        <f t="shared" si="14"/>
        <v>1.2339780216255301</v>
      </c>
      <c r="AK7" s="48">
        <v>300</v>
      </c>
      <c r="AL7" s="48">
        <f t="shared" si="15"/>
        <v>132000</v>
      </c>
      <c r="AM7" s="48">
        <f t="shared" si="16"/>
        <v>32810.932439999997</v>
      </c>
      <c r="AN7" s="54">
        <f t="shared" si="17"/>
        <v>0.94520143939393897</v>
      </c>
      <c r="AO7" s="54">
        <f t="shared" si="18"/>
        <v>1.0730243666308901</v>
      </c>
      <c r="AP7" s="49"/>
      <c r="AQ7" s="49">
        <v>33000</v>
      </c>
      <c r="AR7" s="49">
        <v>8202.7331099999992</v>
      </c>
      <c r="AS7" s="53">
        <f t="shared" si="19"/>
        <v>0.24856766999999999</v>
      </c>
      <c r="AT7" s="57">
        <v>60</v>
      </c>
    </row>
    <row r="8" spans="1:46">
      <c r="A8" s="23">
        <v>7</v>
      </c>
      <c r="B8" s="24">
        <v>365</v>
      </c>
      <c r="C8" s="24" t="s">
        <v>50</v>
      </c>
      <c r="D8" s="24" t="s">
        <v>48</v>
      </c>
      <c r="E8" s="25">
        <f>VLOOKUP(B8,[9]正式员工人数!$A:$C,3,0)</f>
        <v>2</v>
      </c>
      <c r="F8" s="29">
        <v>1</v>
      </c>
      <c r="G8" s="30">
        <v>200</v>
      </c>
      <c r="H8" s="28">
        <f>VLOOKUP(B8,[10]查询时间段分门店销售汇总!$D$3:$L$145,9,0)</f>
        <v>114599.27</v>
      </c>
      <c r="I8" s="28">
        <f>VLOOKUP(B8,[10]查询时间段分门店销售汇总!$D$3:$M$145,10,0)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5894.7524999999996</v>
      </c>
      <c r="N8" s="40">
        <f t="shared" si="2"/>
        <v>0.22456200000000001</v>
      </c>
      <c r="O8" s="41">
        <f t="shared" si="3"/>
        <v>1.45522882539683</v>
      </c>
      <c r="P8" s="41">
        <f t="shared" si="4"/>
        <v>1.8806760758827401</v>
      </c>
      <c r="Q8" s="43"/>
      <c r="R8" s="43"/>
      <c r="S8" s="43">
        <f t="shared" si="5"/>
        <v>86625</v>
      </c>
      <c r="T8" s="43">
        <f t="shared" si="6"/>
        <v>17507.414925000001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1.8996728039219599</v>
      </c>
      <c r="Z8" s="43">
        <f t="shared" si="20"/>
        <v>300</v>
      </c>
      <c r="AA8" s="43">
        <f t="shared" ref="AA8:AA14" si="21">(I8-K8)*0.3</f>
        <v>4672.2307499999997</v>
      </c>
      <c r="AB8" s="47">
        <f>VLOOKUP(B8,[11]查询时间段分门店销售汇总!$D$3:$L$145,9,0)</f>
        <v>70673.17</v>
      </c>
      <c r="AC8" s="47">
        <f>VLOOKUP(B8,[11]查询时间段分门店销售汇总!$D$3:$M$145,10,0)</f>
        <v>14169.37</v>
      </c>
      <c r="AD8" s="48">
        <f t="shared" si="10"/>
        <v>69300</v>
      </c>
      <c r="AE8" s="48">
        <f t="shared" si="11"/>
        <v>17507.414925000001</v>
      </c>
      <c r="AF8" s="49">
        <v>17325</v>
      </c>
      <c r="AG8" s="49">
        <v>4376.8537312500002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0.80933536222795599</v>
      </c>
      <c r="AK8" s="48"/>
      <c r="AL8" s="48">
        <f t="shared" si="15"/>
        <v>86625</v>
      </c>
      <c r="AM8" s="48">
        <f t="shared" si="16"/>
        <v>20133.527163750001</v>
      </c>
      <c r="AN8" s="54">
        <f t="shared" si="17"/>
        <v>0.81585189033188998</v>
      </c>
      <c r="AO8" s="54">
        <f t="shared" si="18"/>
        <v>0.70376988019822295</v>
      </c>
      <c r="AP8" s="49"/>
      <c r="AQ8" s="49">
        <v>21656.25</v>
      </c>
      <c r="AR8" s="49">
        <v>5033.3817909375002</v>
      </c>
      <c r="AS8" s="53">
        <f t="shared" si="19"/>
        <v>0.23242167</v>
      </c>
      <c r="AT8" s="57">
        <v>60</v>
      </c>
    </row>
    <row r="9" spans="1:46">
      <c r="A9" s="23">
        <v>8</v>
      </c>
      <c r="B9" s="24">
        <v>582</v>
      </c>
      <c r="C9" s="24" t="s">
        <v>51</v>
      </c>
      <c r="D9" s="24" t="s">
        <v>48</v>
      </c>
      <c r="E9" s="25">
        <f>VLOOKUP(B9,[9]正式员工人数!$A:$C,3,0)</f>
        <v>4</v>
      </c>
      <c r="F9" s="29">
        <v>2</v>
      </c>
      <c r="G9" s="30">
        <v>200</v>
      </c>
      <c r="H9" s="28">
        <f>VLOOKUP(B9,[10]查询时间段分门店销售汇总!$D$3:$L$145,9,0)</f>
        <v>136558.79</v>
      </c>
      <c r="I9" s="28">
        <f>VLOOKUP(B9,[10]查询时间段分门店销售汇总!$D$3:$M$145,10,0)</f>
        <v>14444.45</v>
      </c>
      <c r="J9" s="32">
        <f t="shared" si="0"/>
        <v>143100</v>
      </c>
      <c r="K9" s="32">
        <f t="shared" si="1"/>
        <v>18365.454000000002</v>
      </c>
      <c r="L9" s="38">
        <v>47700</v>
      </c>
      <c r="M9" s="39">
        <v>6121.8180000000002</v>
      </c>
      <c r="N9" s="40">
        <f t="shared" si="2"/>
        <v>0.12834000000000001</v>
      </c>
      <c r="O9" s="40">
        <f t="shared" si="3"/>
        <v>0.95428923829489898</v>
      </c>
      <c r="P9" s="40">
        <f t="shared" si="4"/>
        <v>0.78650111236019504</v>
      </c>
      <c r="Q9" s="43"/>
      <c r="R9" s="43"/>
      <c r="S9" s="43">
        <f t="shared" si="5"/>
        <v>157410</v>
      </c>
      <c r="T9" s="43">
        <f t="shared" si="6"/>
        <v>18181.799459999998</v>
      </c>
      <c r="U9" s="38">
        <v>52470</v>
      </c>
      <c r="V9" s="39">
        <v>6060.5998200000004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0.79444556804060096</v>
      </c>
      <c r="Z9" s="43"/>
      <c r="AA9" s="43"/>
      <c r="AB9" s="47">
        <f>VLOOKUP(B9,[11]查询时间段分门店销售汇总!$D$3:$L$145,9,0)</f>
        <v>112562.21</v>
      </c>
      <c r="AC9" s="47">
        <f>VLOOKUP(B9,[11]查询时间段分门店销售汇总!$D$3:$M$145,10,0)</f>
        <v>18774.259999999998</v>
      </c>
      <c r="AD9" s="48">
        <f t="shared" si="10"/>
        <v>125928</v>
      </c>
      <c r="AE9" s="48">
        <f t="shared" si="11"/>
        <v>18181.799459999998</v>
      </c>
      <c r="AF9" s="49">
        <v>31482</v>
      </c>
      <c r="AG9" s="49">
        <v>4545.4498649999996</v>
      </c>
      <c r="AH9" s="53">
        <f t="shared" si="12"/>
        <v>0.1443825</v>
      </c>
      <c r="AI9" s="53">
        <f t="shared" si="13"/>
        <v>0.89386165110221705</v>
      </c>
      <c r="AJ9" s="53">
        <f t="shared" si="14"/>
        <v>1.0325853632531501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0.71508932088177402</v>
      </c>
      <c r="AO9" s="54">
        <f t="shared" si="18"/>
        <v>0.89790031587230301</v>
      </c>
      <c r="AP9" s="49"/>
      <c r="AQ9" s="49">
        <v>39352.5</v>
      </c>
      <c r="AR9" s="49">
        <v>5227.2673447500001</v>
      </c>
      <c r="AS9" s="53">
        <f t="shared" si="19"/>
        <v>0.1328319</v>
      </c>
      <c r="AT9" s="57">
        <v>40</v>
      </c>
    </row>
    <row r="10" spans="1:46">
      <c r="A10" s="23">
        <v>9</v>
      </c>
      <c r="B10" s="24">
        <v>117491</v>
      </c>
      <c r="C10" s="24" t="s">
        <v>52</v>
      </c>
      <c r="D10" s="24" t="s">
        <v>48</v>
      </c>
      <c r="E10" s="25">
        <f>VLOOKUP(B10,[9]正式员工人数!$A:$C,3,0)</f>
        <v>2</v>
      </c>
      <c r="F10" s="29">
        <v>2</v>
      </c>
      <c r="G10" s="30">
        <v>200</v>
      </c>
      <c r="H10" s="28">
        <f>VLOOKUP(B10,[10]查询时间段分门店销售汇总!$D$3:$L$145,9,0)</f>
        <v>62549.4</v>
      </c>
      <c r="I10" s="28">
        <f>VLOOKUP(B10,[10]查询时间段分门店销售汇总!$D$3:$M$145,10,0)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0.20280000000000001</v>
      </c>
      <c r="O10" s="40">
        <f t="shared" si="3"/>
        <v>0.87788631578947396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14305.004999999999</v>
      </c>
      <c r="U10" s="38">
        <v>26125</v>
      </c>
      <c r="V10" s="39">
        <v>4768.335</v>
      </c>
      <c r="W10" s="40">
        <f t="shared" si="7"/>
        <v>0.18251999999999999</v>
      </c>
      <c r="X10" s="40">
        <f t="shared" si="8"/>
        <v>0.79807846889952105</v>
      </c>
      <c r="Y10" s="40">
        <f t="shared" si="9"/>
        <v>0.58331961435875102</v>
      </c>
      <c r="Z10" s="43"/>
      <c r="AA10" s="43"/>
      <c r="AB10" s="47">
        <f>VLOOKUP(B10,[11]查询时间段分门店销售汇总!$D$3:$L$145,9,0)</f>
        <v>34654.44</v>
      </c>
      <c r="AC10" s="47">
        <f>VLOOKUP(B10,[11]查询时间段分门店销售汇总!$D$3:$M$145,10,0)</f>
        <v>7132.56</v>
      </c>
      <c r="AD10" s="48">
        <f t="shared" si="10"/>
        <v>62700</v>
      </c>
      <c r="AE10" s="48">
        <f t="shared" si="11"/>
        <v>14305.004999999999</v>
      </c>
      <c r="AF10" s="49">
        <v>15675</v>
      </c>
      <c r="AG10" s="49">
        <v>3576.2512499999998</v>
      </c>
      <c r="AH10" s="53">
        <f t="shared" si="12"/>
        <v>0.22814999999999999</v>
      </c>
      <c r="AI10" s="53">
        <f t="shared" si="13"/>
        <v>0.55270239234449803</v>
      </c>
      <c r="AJ10" s="53">
        <f t="shared" si="14"/>
        <v>0.49860590751278999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0.43357035435894797</v>
      </c>
      <c r="AP10" s="49"/>
      <c r="AQ10" s="49">
        <v>19593.75</v>
      </c>
      <c r="AR10" s="49">
        <v>4112.6889375000001</v>
      </c>
      <c r="AS10" s="53">
        <f t="shared" si="19"/>
        <v>0.209898</v>
      </c>
      <c r="AT10" s="57">
        <v>35</v>
      </c>
    </row>
    <row r="11" spans="1:46">
      <c r="A11" s="23">
        <v>10</v>
      </c>
      <c r="B11" s="24">
        <v>359</v>
      </c>
      <c r="C11" s="24" t="s">
        <v>53</v>
      </c>
      <c r="D11" s="24" t="s">
        <v>48</v>
      </c>
      <c r="E11" s="25">
        <f>VLOOKUP(B11,[9]正式员工人数!$A:$C,3,0)</f>
        <v>2</v>
      </c>
      <c r="F11" s="29">
        <v>3</v>
      </c>
      <c r="G11" s="30">
        <v>150</v>
      </c>
      <c r="H11" s="28">
        <f>VLOOKUP(B11,[10]查询时间段分门店销售汇总!$D$3:$L$145,9,0)</f>
        <v>60404.49</v>
      </c>
      <c r="I11" s="28">
        <f>VLOOKUP(B11,[10]查询时间段分门店销售汇总!$D$3:$M$145,10,0)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3460.5792000000001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1.3338634180081801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3425.9734079999998</v>
      </c>
      <c r="W11" s="40">
        <f t="shared" si="7"/>
        <v>0.16637399999999999</v>
      </c>
      <c r="X11" s="40">
        <f t="shared" si="8"/>
        <v>0.97779865967365998</v>
      </c>
      <c r="Y11" s="41">
        <f t="shared" si="9"/>
        <v>1.3473367858668399</v>
      </c>
      <c r="Z11" s="43"/>
      <c r="AA11" s="43">
        <f t="shared" si="21"/>
        <v>1039.8247200000001</v>
      </c>
      <c r="AB11" s="47">
        <f>VLOOKUP(B11,[11]查询时间段分门店销售汇总!$D$3:$L$145,9,0)</f>
        <v>29515.279999999999</v>
      </c>
      <c r="AC11" s="47">
        <f>VLOOKUP(B11,[11]查询时间段分门店销售汇总!$D$3:$M$145,10,0)</f>
        <v>6260.09</v>
      </c>
      <c r="AD11" s="48">
        <f t="shared" si="10"/>
        <v>49420.800000000003</v>
      </c>
      <c r="AE11" s="48">
        <f t="shared" si="11"/>
        <v>10277.920224</v>
      </c>
      <c r="AF11" s="49">
        <v>12355.2</v>
      </c>
      <c r="AG11" s="49">
        <v>2569.4800559999999</v>
      </c>
      <c r="AH11" s="53">
        <f t="shared" si="12"/>
        <v>0.2079675</v>
      </c>
      <c r="AI11" s="53">
        <f t="shared" si="13"/>
        <v>0.59722384097384096</v>
      </c>
      <c r="AJ11" s="53">
        <f t="shared" si="14"/>
        <v>0.60908139619356505</v>
      </c>
      <c r="AK11" s="48"/>
      <c r="AL11" s="48">
        <f t="shared" si="15"/>
        <v>61776</v>
      </c>
      <c r="AM11" s="48">
        <f t="shared" si="16"/>
        <v>11819.608257600001</v>
      </c>
      <c r="AN11" s="54">
        <f t="shared" si="17"/>
        <v>0.477779072779073</v>
      </c>
      <c r="AO11" s="54">
        <f t="shared" si="18"/>
        <v>0.52963599669005701</v>
      </c>
      <c r="AP11" s="49"/>
      <c r="AQ11" s="49">
        <v>15444</v>
      </c>
      <c r="AR11" s="49">
        <v>2954.9020644000002</v>
      </c>
      <c r="AS11" s="53">
        <f t="shared" si="19"/>
        <v>0.1913301</v>
      </c>
      <c r="AT11" s="57">
        <v>50</v>
      </c>
    </row>
    <row r="12" spans="1:46">
      <c r="A12" s="23">
        <v>11</v>
      </c>
      <c r="B12" s="24">
        <v>357</v>
      </c>
      <c r="C12" s="24" t="s">
        <v>54</v>
      </c>
      <c r="D12" s="24" t="s">
        <v>48</v>
      </c>
      <c r="E12" s="25">
        <f>VLOOKUP(B12,[9]正式员工人数!$A:$C,3,0)</f>
        <v>3</v>
      </c>
      <c r="F12" s="29">
        <v>3</v>
      </c>
      <c r="G12" s="30">
        <v>150</v>
      </c>
      <c r="H12" s="28">
        <f>VLOOKUP(B12,[10]查询时间段分门店销售汇总!$D$3:$L$145,9,0)</f>
        <v>104447.78</v>
      </c>
      <c r="I12" s="28">
        <f>VLOOKUP(B12,[10]查询时间段分门店销售汇总!$D$3:$M$145,10,0)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0.22736999999999999</v>
      </c>
      <c r="O12" s="41">
        <f t="shared" si="3"/>
        <v>1.93421814814815</v>
      </c>
      <c r="P12" s="41">
        <f t="shared" si="4"/>
        <v>2.1544553745811599</v>
      </c>
      <c r="Q12" s="43"/>
      <c r="R12" s="43"/>
      <c r="S12" s="43">
        <f t="shared" si="5"/>
        <v>59400</v>
      </c>
      <c r="T12" s="43">
        <f t="shared" si="6"/>
        <v>12155.200199999999</v>
      </c>
      <c r="U12" s="38">
        <v>19800</v>
      </c>
      <c r="V12" s="39">
        <v>4051.7334000000001</v>
      </c>
      <c r="W12" s="40">
        <f t="shared" si="7"/>
        <v>0.20463300000000001</v>
      </c>
      <c r="X12" s="41">
        <f t="shared" si="8"/>
        <v>1.75838013468013</v>
      </c>
      <c r="Y12" s="41">
        <f t="shared" si="9"/>
        <v>2.1762175500819798</v>
      </c>
      <c r="Z12" s="43">
        <f t="shared" si="20"/>
        <v>450</v>
      </c>
      <c r="AA12" s="43">
        <f t="shared" si="21"/>
        <v>4252.3140000000003</v>
      </c>
      <c r="AB12" s="47">
        <f>VLOOKUP(B12,[11]查询时间段分门店销售汇总!$D$3:$L$145,9,0)</f>
        <v>58726.15</v>
      </c>
      <c r="AC12" s="47">
        <f>VLOOKUP(B12,[11]查询时间段分门店销售汇总!$D$3:$M$145,10,0)</f>
        <v>14860.02</v>
      </c>
      <c r="AD12" s="48">
        <f t="shared" si="10"/>
        <v>47520</v>
      </c>
      <c r="AE12" s="48">
        <f t="shared" si="11"/>
        <v>12155.200199999999</v>
      </c>
      <c r="AF12" s="49">
        <v>11880</v>
      </c>
      <c r="AG12" s="49">
        <v>3038.8000499999998</v>
      </c>
      <c r="AH12" s="53">
        <f t="shared" si="12"/>
        <v>0.25579125000000003</v>
      </c>
      <c r="AI12" s="41">
        <f t="shared" si="13"/>
        <v>1.2358196548821501</v>
      </c>
      <c r="AJ12" s="41">
        <f t="shared" si="14"/>
        <v>1.2225236734480101</v>
      </c>
      <c r="AK12" s="48">
        <v>500</v>
      </c>
      <c r="AL12" s="48">
        <f t="shared" si="15"/>
        <v>59400</v>
      </c>
      <c r="AM12" s="48">
        <f t="shared" si="16"/>
        <v>13978.480229999999</v>
      </c>
      <c r="AN12" s="54">
        <f t="shared" si="17"/>
        <v>0.98865572390572398</v>
      </c>
      <c r="AO12" s="54">
        <f t="shared" si="18"/>
        <v>1.0630640638678399</v>
      </c>
      <c r="AP12" s="49"/>
      <c r="AQ12" s="49">
        <v>14850</v>
      </c>
      <c r="AR12" s="49">
        <v>3494.6200574999998</v>
      </c>
      <c r="AS12" s="53">
        <f t="shared" si="19"/>
        <v>0.23532795000000001</v>
      </c>
      <c r="AT12" s="57">
        <v>60</v>
      </c>
    </row>
    <row r="13" spans="1:46">
      <c r="A13" s="23">
        <v>12</v>
      </c>
      <c r="B13" s="24">
        <v>102934</v>
      </c>
      <c r="C13" s="24" t="s">
        <v>55</v>
      </c>
      <c r="D13" s="24" t="s">
        <v>48</v>
      </c>
      <c r="E13" s="25">
        <f>VLOOKUP(B13,[9]正式员工人数!$A:$C,3,0)</f>
        <v>2</v>
      </c>
      <c r="F13" s="29">
        <v>3</v>
      </c>
      <c r="G13" s="30">
        <v>150</v>
      </c>
      <c r="H13" s="28">
        <f>VLOOKUP(B13,[10]查询时间段分门店销售汇总!$D$3:$L$145,9,0)</f>
        <v>64977.71</v>
      </c>
      <c r="I13" s="28">
        <f>VLOOKUP(B13,[10]查询时间段分门店销售汇总!$D$3:$M$145,10,0)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1.2032909259259299</v>
      </c>
      <c r="P13" s="41">
        <f t="shared" si="4"/>
        <v>1.0742968142968099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1.0851482972695099</v>
      </c>
      <c r="Z13" s="43">
        <f t="shared" si="20"/>
        <v>300</v>
      </c>
      <c r="AA13" s="43">
        <f t="shared" si="21"/>
        <v>258.17399999999998</v>
      </c>
      <c r="AB13" s="47">
        <f>VLOOKUP(B13,[11]查询时间段分门店销售汇总!$D$3:$L$145,9,0)</f>
        <v>41359.47</v>
      </c>
      <c r="AC13" s="47">
        <f>VLOOKUP(B13,[11]查询时间段分门店销售汇总!$D$3:$M$145,10,0)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0.24131250000000001</v>
      </c>
      <c r="AI13" s="53">
        <f t="shared" si="13"/>
        <v>0.87035921717171705</v>
      </c>
      <c r="AJ13" s="53">
        <f t="shared" si="14"/>
        <v>0.92119677304862502</v>
      </c>
      <c r="AK13" s="48"/>
      <c r="AL13" s="48">
        <f t="shared" si="15"/>
        <v>59400</v>
      </c>
      <c r="AM13" s="48">
        <f t="shared" si="16"/>
        <v>13187.245500000001</v>
      </c>
      <c r="AN13" s="54">
        <f t="shared" si="17"/>
        <v>0.69628737373737404</v>
      </c>
      <c r="AO13" s="54">
        <f t="shared" si="18"/>
        <v>0.80104067221619601</v>
      </c>
      <c r="AP13" s="49"/>
      <c r="AQ13" s="49">
        <v>14850</v>
      </c>
      <c r="AR13" s="49">
        <v>3296.8113750000002</v>
      </c>
      <c r="AS13" s="53">
        <f t="shared" si="19"/>
        <v>0.2220075</v>
      </c>
      <c r="AT13" s="57">
        <v>50</v>
      </c>
    </row>
    <row r="14" spans="1:46">
      <c r="A14" s="23">
        <v>13</v>
      </c>
      <c r="B14" s="24">
        <v>379</v>
      </c>
      <c r="C14" s="24" t="s">
        <v>56</v>
      </c>
      <c r="D14" s="24" t="s">
        <v>48</v>
      </c>
      <c r="E14" s="25">
        <f>VLOOKUP(B14,[9]正式员工人数!$A:$C,3,0)</f>
        <v>3</v>
      </c>
      <c r="F14" s="29">
        <v>4</v>
      </c>
      <c r="G14" s="30">
        <v>150</v>
      </c>
      <c r="H14" s="28">
        <f>VLOOKUP(B14,[10]查询时间段分门店销售汇总!$D$3:$L$145,9,0)</f>
        <v>55018.58</v>
      </c>
      <c r="I14" s="28">
        <f>VLOOKUP(B14,[10]查询时间段分门店销售汇总!$D$3:$M$145,10,0)</f>
        <v>12217.82</v>
      </c>
      <c r="J14" s="32">
        <f t="shared" si="0"/>
        <v>54750</v>
      </c>
      <c r="K14" s="32">
        <f t="shared" si="1"/>
        <v>11825.014499999999</v>
      </c>
      <c r="L14" s="38">
        <v>18250</v>
      </c>
      <c r="M14" s="39">
        <v>3941.6714999999999</v>
      </c>
      <c r="N14" s="40">
        <f t="shared" si="2"/>
        <v>0.21598200000000001</v>
      </c>
      <c r="O14" s="41">
        <f t="shared" si="3"/>
        <v>1.00490557077626</v>
      </c>
      <c r="P14" s="41">
        <f t="shared" si="4"/>
        <v>1.0332181833688201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11706.764354999999</v>
      </c>
      <c r="U14" s="38">
        <v>20075</v>
      </c>
      <c r="V14" s="39">
        <v>3902.2547850000001</v>
      </c>
      <c r="W14" s="40">
        <f t="shared" si="7"/>
        <v>0.1943838</v>
      </c>
      <c r="X14" s="40">
        <f t="shared" si="8"/>
        <v>0.91355051888750505</v>
      </c>
      <c r="Y14" s="41">
        <f t="shared" si="9"/>
        <v>1.0436547306755799</v>
      </c>
      <c r="Z14" s="43"/>
      <c r="AA14" s="43">
        <f t="shared" si="21"/>
        <v>117.84165</v>
      </c>
      <c r="AB14" s="47">
        <f>VLOOKUP(B14,[11]查询时间段分门店销售汇总!$D$3:$L$145,9,0)</f>
        <v>43339.49</v>
      </c>
      <c r="AC14" s="47">
        <f>VLOOKUP(B14,[11]查询时间段分门店销售汇总!$D$3:$M$145,10,0)</f>
        <v>9453.52</v>
      </c>
      <c r="AD14" s="48">
        <f t="shared" si="10"/>
        <v>48180</v>
      </c>
      <c r="AE14" s="48">
        <f t="shared" si="11"/>
        <v>11706.764354999999</v>
      </c>
      <c r="AF14" s="49">
        <v>12045</v>
      </c>
      <c r="AG14" s="49">
        <v>2926.6910887499998</v>
      </c>
      <c r="AH14" s="53">
        <f t="shared" si="12"/>
        <v>0.24297974999999999</v>
      </c>
      <c r="AI14" s="53">
        <f t="shared" si="13"/>
        <v>0.89953279369032801</v>
      </c>
      <c r="AJ14" s="53">
        <f t="shared" si="14"/>
        <v>0.80752629106798202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0.71962623495226197</v>
      </c>
      <c r="AO14" s="54">
        <f t="shared" si="18"/>
        <v>0.70219677484172305</v>
      </c>
      <c r="AP14" s="49"/>
      <c r="AQ14" s="49">
        <v>15056.25</v>
      </c>
      <c r="AR14" s="49">
        <v>3365.6947520624999</v>
      </c>
      <c r="AS14" s="53">
        <f t="shared" si="19"/>
        <v>0.22354136999999999</v>
      </c>
      <c r="AT14" s="57">
        <v>50</v>
      </c>
    </row>
    <row r="15" spans="1:46">
      <c r="A15" s="23">
        <v>14</v>
      </c>
      <c r="B15" s="24">
        <v>513</v>
      </c>
      <c r="C15" s="24" t="s">
        <v>57</v>
      </c>
      <c r="D15" s="24" t="s">
        <v>48</v>
      </c>
      <c r="E15" s="25">
        <f>VLOOKUP(B15,[9]正式员工人数!$A:$C,3,0)</f>
        <v>3</v>
      </c>
      <c r="F15" s="29">
        <v>4</v>
      </c>
      <c r="G15" s="30">
        <v>150</v>
      </c>
      <c r="H15" s="28">
        <f>VLOOKUP(B15,[10]查询时间段分门店销售汇总!$D$3:$L$145,9,0)</f>
        <v>61383.92</v>
      </c>
      <c r="I15" s="28">
        <f>VLOOKUP(B15,[10]查询时间段分门店销售汇总!$D$3:$M$145,10,0)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4662.6840000000002</v>
      </c>
      <c r="N15" s="40">
        <f t="shared" si="2"/>
        <v>0.25903799999999999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13848.171480000001</v>
      </c>
      <c r="U15" s="38">
        <v>19800</v>
      </c>
      <c r="V15" s="39">
        <v>4616.0571600000003</v>
      </c>
      <c r="W15" s="40">
        <f t="shared" si="7"/>
        <v>0.23313420000000001</v>
      </c>
      <c r="X15" s="41">
        <f t="shared" si="8"/>
        <v>1.03339932659933</v>
      </c>
      <c r="Y15" s="40">
        <f t="shared" si="9"/>
        <v>0.80716215972218697</v>
      </c>
      <c r="Z15" s="43">
        <f t="shared" ref="Z15:Z21" si="23">150*E15</f>
        <v>450</v>
      </c>
      <c r="AA15" s="43"/>
      <c r="AB15" s="47">
        <f>VLOOKUP(B15,[11]查询时间段分门店销售汇总!$D$3:$L$145,9,0)</f>
        <v>33383.050000000003</v>
      </c>
      <c r="AC15" s="47">
        <f>VLOOKUP(B15,[11]查询时间段分门店销售汇总!$D$3:$M$145,10,0)</f>
        <v>7625.15</v>
      </c>
      <c r="AD15" s="48">
        <f t="shared" si="10"/>
        <v>47520</v>
      </c>
      <c r="AE15" s="48">
        <f t="shared" si="11"/>
        <v>13848.171480000001</v>
      </c>
      <c r="AF15" s="49">
        <v>11880</v>
      </c>
      <c r="AG15" s="49">
        <v>3462.0428700000002</v>
      </c>
      <c r="AH15" s="53">
        <f t="shared" si="12"/>
        <v>0.29141774999999998</v>
      </c>
      <c r="AI15" s="53">
        <f t="shared" si="13"/>
        <v>0.702505260942761</v>
      </c>
      <c r="AJ15" s="53">
        <f t="shared" si="14"/>
        <v>0.55062504179793703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0.56200420875420898</v>
      </c>
      <c r="AO15" s="54">
        <f t="shared" si="18"/>
        <v>0.47880438417211901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pans="1:46">
      <c r="A16" s="23">
        <v>15</v>
      </c>
      <c r="B16" s="24">
        <v>111219</v>
      </c>
      <c r="C16" s="24" t="s">
        <v>58</v>
      </c>
      <c r="D16" s="24" t="s">
        <v>48</v>
      </c>
      <c r="E16" s="25">
        <f>VLOOKUP(B16,[9]正式员工人数!$A:$C,3,0)</f>
        <v>3</v>
      </c>
      <c r="F16" s="29">
        <v>5</v>
      </c>
      <c r="G16" s="30">
        <v>150</v>
      </c>
      <c r="H16" s="28">
        <f>VLOOKUP(B16,[10]查询时间段分门店销售汇总!$D$3:$L$145,9,0)</f>
        <v>51384.78</v>
      </c>
      <c r="I16" s="28">
        <f>VLOOKUP(B16,[10]查询时间段分门店销售汇总!$D$3:$M$145,10,0)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4149.8495999999996</v>
      </c>
      <c r="N16" s="40">
        <f t="shared" si="2"/>
        <v>0.25428000000000001</v>
      </c>
      <c r="O16" s="41">
        <f t="shared" si="3"/>
        <v>1.0495257352941201</v>
      </c>
      <c r="P16" s="41">
        <f t="shared" si="4"/>
        <v>1.0853092121700001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4108.3511040000003</v>
      </c>
      <c r="W16" s="40">
        <f t="shared" si="7"/>
        <v>0.228852</v>
      </c>
      <c r="X16" s="40">
        <f t="shared" si="8"/>
        <v>0.95411430481283399</v>
      </c>
      <c r="Y16" s="41">
        <f t="shared" si="9"/>
        <v>1.0962719314848499</v>
      </c>
      <c r="Z16" s="43"/>
      <c r="AA16" s="43">
        <f t="shared" ref="AA16:AA19" si="24">(I16-K16)*0.3</f>
        <v>318.61836000000102</v>
      </c>
      <c r="AB16" s="47">
        <f>VLOOKUP(B16,[11]查询时间段分门店销售汇总!$D$3:$L$145,9,0)</f>
        <v>48128.31</v>
      </c>
      <c r="AC16" s="47">
        <f>VLOOKUP(B16,[11]查询时间段分门店销售汇总!$D$3:$M$145,10,0)</f>
        <v>10704.08</v>
      </c>
      <c r="AD16" s="48">
        <f t="shared" si="10"/>
        <v>43084.800000000003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0.28606500000000001</v>
      </c>
      <c r="AI16" s="53">
        <f t="shared" si="13"/>
        <v>1.1170600768716601</v>
      </c>
      <c r="AJ16" s="53">
        <f t="shared" si="14"/>
        <v>0.86848143606634298</v>
      </c>
      <c r="AK16" s="48"/>
      <c r="AL16" s="48">
        <f t="shared" si="15"/>
        <v>53856</v>
      </c>
      <c r="AM16" s="48">
        <f t="shared" si="16"/>
        <v>14173.811308799999</v>
      </c>
      <c r="AN16" s="54">
        <f t="shared" si="17"/>
        <v>0.89364806149732601</v>
      </c>
      <c r="AO16" s="54">
        <f t="shared" si="18"/>
        <v>0.75520124875334205</v>
      </c>
      <c r="AP16" s="49"/>
      <c r="AQ16" s="49">
        <v>13464</v>
      </c>
      <c r="AR16" s="49">
        <v>3543.4528271999998</v>
      </c>
      <c r="AS16" s="53">
        <f t="shared" si="19"/>
        <v>0.26317980000000002</v>
      </c>
      <c r="AT16" s="57">
        <v>50</v>
      </c>
    </row>
    <row r="17" spans="1:46">
      <c r="A17" s="23">
        <v>16</v>
      </c>
      <c r="B17" s="24">
        <v>103198</v>
      </c>
      <c r="C17" s="24" t="s">
        <v>59</v>
      </c>
      <c r="D17" s="24" t="s">
        <v>48</v>
      </c>
      <c r="E17" s="25">
        <f>VLOOKUP(B17,[9]正式员工人数!$A:$C,3,0)</f>
        <v>2</v>
      </c>
      <c r="F17" s="29">
        <v>5</v>
      </c>
      <c r="G17" s="30">
        <v>150</v>
      </c>
      <c r="H17" s="28">
        <f>VLOOKUP(B17,[10]查询时间段分门店销售汇总!$D$3:$L$145,9,0)</f>
        <v>49196.1</v>
      </c>
      <c r="I17" s="28">
        <f>VLOOKUP(B17,[10]查询时间段分门店销售汇总!$D$3:$M$145,10,0)</f>
        <v>9057.0300000000007</v>
      </c>
      <c r="J17" s="32">
        <f t="shared" si="0"/>
        <v>48960</v>
      </c>
      <c r="K17" s="32">
        <f t="shared" si="1"/>
        <v>11193.137280000001</v>
      </c>
      <c r="L17" s="38">
        <v>16320</v>
      </c>
      <c r="M17" s="39">
        <v>3731.04576</v>
      </c>
      <c r="N17" s="40">
        <f t="shared" si="2"/>
        <v>0.22861799999999999</v>
      </c>
      <c r="O17" s="41">
        <f t="shared" si="3"/>
        <v>1.00482230392157</v>
      </c>
      <c r="P17" s="40">
        <f t="shared" si="4"/>
        <v>0.80915919937685299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11081.205907199999</v>
      </c>
      <c r="U17" s="38">
        <v>17952</v>
      </c>
      <c r="V17" s="39">
        <v>3693.7353023999999</v>
      </c>
      <c r="W17" s="40">
        <f t="shared" si="7"/>
        <v>0.2057562</v>
      </c>
      <c r="X17" s="40">
        <f t="shared" si="8"/>
        <v>0.91347482174688099</v>
      </c>
      <c r="Y17" s="40">
        <f t="shared" si="9"/>
        <v>0.81733252462308303</v>
      </c>
      <c r="Z17" s="43"/>
      <c r="AA17" s="43"/>
      <c r="AB17" s="47">
        <f>VLOOKUP(B17,[11]查询时间段分门店销售汇总!$D$3:$L$145,9,0)</f>
        <v>44995.08</v>
      </c>
      <c r="AC17" s="47">
        <f>VLOOKUP(B17,[11]查询时间段分门店销售汇总!$D$3:$M$145,10,0)</f>
        <v>8643</v>
      </c>
      <c r="AD17" s="48">
        <f t="shared" si="10"/>
        <v>43084.800000000003</v>
      </c>
      <c r="AE17" s="48">
        <f t="shared" si="11"/>
        <v>11081.205907199999</v>
      </c>
      <c r="AF17" s="49">
        <v>10771.2</v>
      </c>
      <c r="AG17" s="49">
        <v>2770.3014767999998</v>
      </c>
      <c r="AH17" s="53">
        <f t="shared" si="12"/>
        <v>0.25719524999999999</v>
      </c>
      <c r="AI17" s="53">
        <f t="shared" si="13"/>
        <v>1.04433767825312</v>
      </c>
      <c r="AJ17" s="53">
        <f t="shared" si="14"/>
        <v>0.77996926258578203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0.83547014260249597</v>
      </c>
      <c r="AO17" s="54">
        <f t="shared" si="18"/>
        <v>0.678234141378941</v>
      </c>
      <c r="AP17" s="49"/>
      <c r="AQ17" s="49">
        <v>13464</v>
      </c>
      <c r="AR17" s="49">
        <v>3185.8466983200001</v>
      </c>
      <c r="AS17" s="53">
        <f t="shared" si="19"/>
        <v>0.23661963</v>
      </c>
      <c r="AT17" s="57">
        <v>50</v>
      </c>
    </row>
    <row r="18" spans="1:46">
      <c r="A18" s="23">
        <v>17</v>
      </c>
      <c r="B18" s="24">
        <v>105267</v>
      </c>
      <c r="C18" s="24" t="s">
        <v>60</v>
      </c>
      <c r="D18" s="24" t="s">
        <v>48</v>
      </c>
      <c r="E18" s="25">
        <f>VLOOKUP(B18,[9]正式员工人数!$A:$C,3,0)</f>
        <v>3</v>
      </c>
      <c r="F18" s="29">
        <v>6</v>
      </c>
      <c r="G18" s="30">
        <v>150</v>
      </c>
      <c r="H18" s="28">
        <f>VLOOKUP(B18,[10]查询时间段分门店销售汇总!$D$3:$L$145,9,0)</f>
        <v>58377.47</v>
      </c>
      <c r="I18" s="28">
        <f>VLOOKUP(B18,[10]查询时间段分门店销售汇总!$D$3:$M$145,10,0)</f>
        <v>16000.33</v>
      </c>
      <c r="J18" s="32">
        <f t="shared" si="0"/>
        <v>47520</v>
      </c>
      <c r="K18" s="32">
        <f t="shared" si="1"/>
        <v>12683.848319999999</v>
      </c>
      <c r="L18" s="38">
        <v>15840</v>
      </c>
      <c r="M18" s="39">
        <v>4227.9494400000003</v>
      </c>
      <c r="N18" s="40">
        <f t="shared" si="2"/>
        <v>0.26691599999999999</v>
      </c>
      <c r="O18" s="41">
        <f t="shared" si="3"/>
        <v>1.2284821127946099</v>
      </c>
      <c r="P18" s="41">
        <f t="shared" si="4"/>
        <v>1.2614728271994999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4185.6699455999997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1.2742149769691899</v>
      </c>
      <c r="Z18" s="43">
        <f t="shared" si="23"/>
        <v>450</v>
      </c>
      <c r="AA18" s="43">
        <f t="shared" si="24"/>
        <v>994.94450400000005</v>
      </c>
      <c r="AB18" s="47">
        <f>VLOOKUP(B18,[11]查询时间段分门店销售汇总!$D$3:$L$145,9,0)</f>
        <v>37934.1</v>
      </c>
      <c r="AC18" s="47">
        <f>VLOOKUP(B18,[11]查询时间段分门店销售汇总!$D$3:$M$145,10,0)</f>
        <v>10593.28</v>
      </c>
      <c r="AD18" s="48">
        <f t="shared" si="10"/>
        <v>41817.599999999999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0.30028050000000001</v>
      </c>
      <c r="AI18" s="53">
        <f t="shared" si="13"/>
        <v>0.90713240358126701</v>
      </c>
      <c r="AJ18" s="53">
        <f t="shared" si="14"/>
        <v>0.84361485239543099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0.72570592286501401</v>
      </c>
      <c r="AO18" s="54">
        <f t="shared" si="18"/>
        <v>0.73357813251776605</v>
      </c>
      <c r="AP18" s="49"/>
      <c r="AQ18" s="49">
        <v>13068</v>
      </c>
      <c r="AR18" s="49">
        <v>3610.14032808</v>
      </c>
      <c r="AS18" s="53">
        <f t="shared" si="19"/>
        <v>0.27625806000000003</v>
      </c>
      <c r="AT18" s="57">
        <v>50</v>
      </c>
    </row>
    <row r="19" spans="1:46">
      <c r="A19" s="23">
        <v>18</v>
      </c>
      <c r="B19" s="24">
        <v>726</v>
      </c>
      <c r="C19" s="24" t="s">
        <v>61</v>
      </c>
      <c r="D19" s="24" t="s">
        <v>48</v>
      </c>
      <c r="E19" s="25">
        <f>VLOOKUP(B19,[9]正式员工人数!$A:$C,3,0)</f>
        <v>2</v>
      </c>
      <c r="F19" s="29">
        <v>6</v>
      </c>
      <c r="G19" s="30">
        <v>150</v>
      </c>
      <c r="H19" s="28">
        <f>VLOOKUP(B19,[10]查询时间段分门店销售汇总!$D$3:$L$145,9,0)</f>
        <v>52363.17</v>
      </c>
      <c r="I19" s="28">
        <f>VLOOKUP(B19,[10]查询时间段分门店销售汇总!$D$3:$M$145,10,0)</f>
        <v>12033.78</v>
      </c>
      <c r="J19" s="32">
        <f t="shared" si="0"/>
        <v>47520</v>
      </c>
      <c r="K19" s="32">
        <f t="shared" si="1"/>
        <v>10593.348480000001</v>
      </c>
      <c r="L19" s="38">
        <v>15840</v>
      </c>
      <c r="M19" s="39">
        <v>3531.11616</v>
      </c>
      <c r="N19" s="40">
        <f t="shared" si="2"/>
        <v>0.22292400000000001</v>
      </c>
      <c r="O19" s="41">
        <f t="shared" si="3"/>
        <v>1.10191856060606</v>
      </c>
      <c r="P19" s="41">
        <f t="shared" si="4"/>
        <v>1.1359750906636801</v>
      </c>
      <c r="Q19" s="43"/>
      <c r="R19" s="43"/>
      <c r="S19" s="43">
        <f t="shared" si="5"/>
        <v>52272</v>
      </c>
      <c r="T19" s="43">
        <f t="shared" si="6"/>
        <v>10487.414995200001</v>
      </c>
      <c r="U19" s="38">
        <v>17424</v>
      </c>
      <c r="V19" s="39">
        <v>3495.8049983999999</v>
      </c>
      <c r="W19" s="40">
        <f t="shared" si="7"/>
        <v>0.20063159999999999</v>
      </c>
      <c r="X19" s="41">
        <f t="shared" si="8"/>
        <v>1.0017441460055101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VLOOKUP(B19,[11]查询时间段分门店销售汇总!$D$3:$L$145,9,0)</f>
        <v>34920.559999999998</v>
      </c>
      <c r="AC19" s="47">
        <f>VLOOKUP(B19,[11]查询时间段分门店销售汇总!$D$3:$M$145,10,0)</f>
        <v>9676.48</v>
      </c>
      <c r="AD19" s="48">
        <f t="shared" si="10"/>
        <v>41817.599999999999</v>
      </c>
      <c r="AE19" s="48">
        <f t="shared" si="11"/>
        <v>10487.414995200001</v>
      </c>
      <c r="AF19" s="49">
        <v>10454.4</v>
      </c>
      <c r="AG19" s="49">
        <v>2621.8537488000002</v>
      </c>
      <c r="AH19" s="53">
        <f t="shared" si="12"/>
        <v>0.2507895</v>
      </c>
      <c r="AI19" s="53">
        <f t="shared" si="13"/>
        <v>0.83506848790939703</v>
      </c>
      <c r="AJ19" s="53">
        <f t="shared" si="14"/>
        <v>0.92267541662352803</v>
      </c>
      <c r="AK19" s="48"/>
      <c r="AL19" s="48">
        <f t="shared" si="15"/>
        <v>52272</v>
      </c>
      <c r="AM19" s="48">
        <f t="shared" si="16"/>
        <v>12060.527244479999</v>
      </c>
      <c r="AN19" s="54">
        <f t="shared" si="17"/>
        <v>0.66805479032751802</v>
      </c>
      <c r="AO19" s="54">
        <f t="shared" si="18"/>
        <v>0.80232644923785101</v>
      </c>
      <c r="AP19" s="49"/>
      <c r="AQ19" s="49">
        <v>13068</v>
      </c>
      <c r="AR19" s="49">
        <v>3015.1318111199998</v>
      </c>
      <c r="AS19" s="53">
        <f t="shared" si="19"/>
        <v>0.23072634</v>
      </c>
      <c r="AT19" s="57">
        <v>50</v>
      </c>
    </row>
    <row r="20" spans="1:46">
      <c r="A20" s="23">
        <v>19</v>
      </c>
      <c r="B20" s="24">
        <v>399</v>
      </c>
      <c r="C20" s="24" t="s">
        <v>62</v>
      </c>
      <c r="D20" s="24" t="s">
        <v>48</v>
      </c>
      <c r="E20" s="25">
        <f>VLOOKUP(B20,[9]正式员工人数!$A:$C,3,0)</f>
        <v>2</v>
      </c>
      <c r="F20" s="29">
        <v>7</v>
      </c>
      <c r="G20" s="30">
        <v>100</v>
      </c>
      <c r="H20" s="28">
        <f>VLOOKUP(B20,[10]查询时间段分门店销售汇总!$D$3:$L$145,9,0)</f>
        <v>51439.43</v>
      </c>
      <c r="I20" s="28">
        <f>VLOOKUP(B20,[10]查询时间段分门店销售汇总!$D$3:$M$145,10,0)</f>
        <v>8845.07</v>
      </c>
      <c r="J20" s="32">
        <f t="shared" si="0"/>
        <v>46500</v>
      </c>
      <c r="K20" s="32">
        <f t="shared" si="1"/>
        <v>9959.7420000000002</v>
      </c>
      <c r="L20" s="38">
        <v>15500</v>
      </c>
      <c r="M20" s="39">
        <v>3319.9140000000002</v>
      </c>
      <c r="N20" s="40">
        <f t="shared" si="2"/>
        <v>0.21418799999999999</v>
      </c>
      <c r="O20" s="41">
        <f t="shared" si="3"/>
        <v>1.1062243010752699</v>
      </c>
      <c r="P20" s="40">
        <f t="shared" si="4"/>
        <v>0.88808224148778103</v>
      </c>
      <c r="Q20" s="43"/>
      <c r="R20" s="43"/>
      <c r="S20" s="43">
        <f t="shared" si="5"/>
        <v>51150</v>
      </c>
      <c r="T20" s="43">
        <f t="shared" si="6"/>
        <v>9860.1445800000001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0.89705276917957699</v>
      </c>
      <c r="Z20" s="43">
        <f t="shared" si="23"/>
        <v>300</v>
      </c>
      <c r="AA20" s="43"/>
      <c r="AB20" s="47">
        <f>VLOOKUP(B20,[11]查询时间段分门店销售汇总!$D$3:$L$145,9,0)</f>
        <v>25225.09</v>
      </c>
      <c r="AC20" s="47">
        <f>VLOOKUP(B20,[11]查询时间段分门店销售汇总!$D$3:$M$145,10,0)</f>
        <v>5281.36</v>
      </c>
      <c r="AD20" s="48">
        <f t="shared" si="10"/>
        <v>40920</v>
      </c>
      <c r="AE20" s="48">
        <f t="shared" si="11"/>
        <v>9860.1445800000001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0.61644892473118296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11339.166267000001</v>
      </c>
      <c r="AN20" s="54">
        <f t="shared" si="17"/>
        <v>0.49315913978494602</v>
      </c>
      <c r="AO20" s="54">
        <f t="shared" si="18"/>
        <v>0.46576263859629302</v>
      </c>
      <c r="AP20" s="49"/>
      <c r="AQ20" s="49">
        <v>12787.5</v>
      </c>
      <c r="AR20" s="49">
        <v>2834.7915667500001</v>
      </c>
      <c r="AS20" s="53">
        <f t="shared" si="19"/>
        <v>0.22168457999999999</v>
      </c>
      <c r="AT20" s="57">
        <v>50</v>
      </c>
    </row>
    <row r="21" spans="1:46">
      <c r="A21" s="23">
        <v>20</v>
      </c>
      <c r="B21" s="24">
        <v>106569</v>
      </c>
      <c r="C21" s="24" t="s">
        <v>63</v>
      </c>
      <c r="D21" s="24" t="s">
        <v>48</v>
      </c>
      <c r="E21" s="25">
        <f>VLOOKUP(B21,[9]正式员工人数!$A:$C,3,0)</f>
        <v>2</v>
      </c>
      <c r="F21" s="29">
        <v>7</v>
      </c>
      <c r="G21" s="30">
        <v>100</v>
      </c>
      <c r="H21" s="28">
        <f>VLOOKUP(B21,[10]查询时间段分门店销售汇总!$D$3:$L$145,9,0)</f>
        <v>50592.12</v>
      </c>
      <c r="I21" s="28">
        <f>VLOOKUP(B21,[10]查询时间段分门店销售汇总!$D$3:$M$145,10,0)</f>
        <v>9555.51</v>
      </c>
      <c r="J21" s="32">
        <f t="shared" si="0"/>
        <v>43200</v>
      </c>
      <c r="K21" s="32">
        <f t="shared" si="1"/>
        <v>10961.308800000001</v>
      </c>
      <c r="L21" s="38">
        <v>14400</v>
      </c>
      <c r="M21" s="39">
        <v>3653.7696000000001</v>
      </c>
      <c r="N21" s="40">
        <f t="shared" si="2"/>
        <v>0.25373400000000002</v>
      </c>
      <c r="O21" s="41">
        <f t="shared" si="3"/>
        <v>1.1711138888888899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10851.695712000001</v>
      </c>
      <c r="U21" s="38">
        <v>15840</v>
      </c>
      <c r="V21" s="39">
        <v>3617.2319040000002</v>
      </c>
      <c r="W21" s="40">
        <f t="shared" si="7"/>
        <v>0.2283606</v>
      </c>
      <c r="X21" s="41">
        <f t="shared" si="8"/>
        <v>1.0646489898989899</v>
      </c>
      <c r="Y21" s="40">
        <f t="shared" si="9"/>
        <v>0.88055454682841405</v>
      </c>
      <c r="Z21" s="43">
        <f t="shared" si="23"/>
        <v>300</v>
      </c>
      <c r="AA21" s="43"/>
      <c r="AB21" s="47">
        <f>VLOOKUP(B21,[11]查询时间段分门店销售汇总!$D$3:$L$145,9,0)</f>
        <v>37470.160000000003</v>
      </c>
      <c r="AC21" s="47">
        <f>VLOOKUP(B21,[11]查询时间段分门店销售汇总!$D$3:$M$145,10,0)</f>
        <v>7180.94</v>
      </c>
      <c r="AD21" s="48">
        <f t="shared" si="10"/>
        <v>38016</v>
      </c>
      <c r="AE21" s="48">
        <f t="shared" si="11"/>
        <v>10851.695712000001</v>
      </c>
      <c r="AF21" s="49">
        <v>9504</v>
      </c>
      <c r="AG21" s="49">
        <v>2712.9239280000002</v>
      </c>
      <c r="AH21" s="53">
        <f t="shared" si="12"/>
        <v>0.28545074999999998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12479.450068800001</v>
      </c>
      <c r="AN21" s="54">
        <f t="shared" si="17"/>
        <v>0.788513468013468</v>
      </c>
      <c r="AO21" s="54">
        <f t="shared" si="18"/>
        <v>0.57542118926803798</v>
      </c>
      <c r="AP21" s="49"/>
      <c r="AQ21" s="49">
        <v>11880</v>
      </c>
      <c r="AR21" s="49">
        <v>3119.8625172000002</v>
      </c>
      <c r="AS21" s="53">
        <f t="shared" si="19"/>
        <v>0.26261468999999998</v>
      </c>
      <c r="AT21" s="57">
        <v>50</v>
      </c>
    </row>
    <row r="22" spans="1:46">
      <c r="A22" s="23">
        <v>21</v>
      </c>
      <c r="B22" s="24">
        <v>108277</v>
      </c>
      <c r="C22" s="24" t="s">
        <v>64</v>
      </c>
      <c r="D22" s="24" t="s">
        <v>48</v>
      </c>
      <c r="E22" s="25">
        <f>VLOOKUP(B22,[9]正式员工人数!$A:$C,3,0)</f>
        <v>2</v>
      </c>
      <c r="F22" s="29">
        <v>8</v>
      </c>
      <c r="G22" s="30">
        <v>100</v>
      </c>
      <c r="H22" s="28">
        <f>VLOOKUP(B22,[10]查询时间段分门店销售汇总!$D$3:$L$145,9,0)</f>
        <v>38901.21</v>
      </c>
      <c r="I22" s="28">
        <f>VLOOKUP(B22,[10]查询时间段分门店销售汇总!$D$3:$M$145,10,0)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2780.6313599999999</v>
      </c>
      <c r="N22" s="40">
        <f t="shared" si="2"/>
        <v>0.19975799999999999</v>
      </c>
      <c r="O22" s="40">
        <f t="shared" si="3"/>
        <v>0.931542385057471</v>
      </c>
      <c r="P22" s="40">
        <f t="shared" si="4"/>
        <v>0.84401455262783698</v>
      </c>
      <c r="Q22" s="43"/>
      <c r="R22" s="43"/>
      <c r="S22" s="43">
        <f t="shared" si="5"/>
        <v>45936</v>
      </c>
      <c r="T22" s="43">
        <f t="shared" si="6"/>
        <v>8258.4751391999998</v>
      </c>
      <c r="U22" s="38">
        <v>15312</v>
      </c>
      <c r="V22" s="39">
        <v>2752.8250463999998</v>
      </c>
      <c r="W22" s="40">
        <f t="shared" si="7"/>
        <v>0.1797822</v>
      </c>
      <c r="X22" s="40">
        <f t="shared" si="8"/>
        <v>0.84685671368861004</v>
      </c>
      <c r="Y22" s="40">
        <f t="shared" si="9"/>
        <v>0.85253995214932998</v>
      </c>
      <c r="Z22" s="43"/>
      <c r="AA22" s="43"/>
      <c r="AB22" s="47">
        <f>VLOOKUP(B22,[11]查询时间段分门店销售汇总!$D$3:$L$145,9,0)</f>
        <v>23699.200000000001</v>
      </c>
      <c r="AC22" s="47">
        <f>VLOOKUP(B22,[11]查询时间段分门店销售汇总!$D$3:$M$145,10,0)</f>
        <v>5704.22</v>
      </c>
      <c r="AD22" s="48">
        <f t="shared" si="10"/>
        <v>36748.800000000003</v>
      </c>
      <c r="AE22" s="48">
        <f t="shared" si="11"/>
        <v>8258.4751391999998</v>
      </c>
      <c r="AF22" s="49">
        <v>9187.2000000000007</v>
      </c>
      <c r="AG22" s="49">
        <v>2064.6187848</v>
      </c>
      <c r="AH22" s="53">
        <f t="shared" si="12"/>
        <v>0.22472775</v>
      </c>
      <c r="AI22" s="53">
        <f t="shared" si="13"/>
        <v>0.64489724834552398</v>
      </c>
      <c r="AJ22" s="53">
        <f t="shared" si="14"/>
        <v>0.69071104578666398</v>
      </c>
      <c r="AK22" s="48"/>
      <c r="AL22" s="48">
        <f t="shared" si="15"/>
        <v>45936</v>
      </c>
      <c r="AM22" s="48">
        <f t="shared" si="16"/>
        <v>9497.2464100800007</v>
      </c>
      <c r="AN22" s="54">
        <f t="shared" si="17"/>
        <v>0.51591779867641896</v>
      </c>
      <c r="AO22" s="54">
        <f t="shared" si="18"/>
        <v>0.60061830068405597</v>
      </c>
      <c r="AP22" s="49"/>
      <c r="AQ22" s="49">
        <v>11484</v>
      </c>
      <c r="AR22" s="49">
        <v>2374.3116025200002</v>
      </c>
      <c r="AS22" s="53">
        <f t="shared" si="19"/>
        <v>0.20674952999999999</v>
      </c>
      <c r="AT22" s="57">
        <v>50</v>
      </c>
    </row>
    <row r="23" spans="1:46">
      <c r="A23" s="23">
        <v>22</v>
      </c>
      <c r="B23" s="24">
        <v>102565</v>
      </c>
      <c r="C23" s="24" t="s">
        <v>65</v>
      </c>
      <c r="D23" s="24" t="s">
        <v>48</v>
      </c>
      <c r="E23" s="25">
        <f>VLOOKUP(B23,[9]正式员工人数!$A:$C,3,0)</f>
        <v>2</v>
      </c>
      <c r="F23" s="29">
        <v>8</v>
      </c>
      <c r="G23" s="30">
        <v>100</v>
      </c>
      <c r="H23" s="28">
        <f>VLOOKUP(B23,[10]查询时间段分门店销售汇总!$D$3:$L$145,9,0)</f>
        <v>13953.59</v>
      </c>
      <c r="I23" s="28">
        <f>VLOOKUP(B23,[10]查询时间段分门店销售汇总!$D$3:$M$145,10,0)</f>
        <v>3345.05</v>
      </c>
      <c r="J23" s="32">
        <f t="shared" si="0"/>
        <v>41760</v>
      </c>
      <c r="K23" s="32">
        <f t="shared" si="1"/>
        <v>11537.285760000001</v>
      </c>
      <c r="L23" s="38">
        <v>13920</v>
      </c>
      <c r="M23" s="39">
        <v>3845.7619199999999</v>
      </c>
      <c r="N23" s="40">
        <f t="shared" si="2"/>
        <v>0.27627600000000002</v>
      </c>
      <c r="O23" s="40">
        <f t="shared" si="3"/>
        <v>0.33413769157088102</v>
      </c>
      <c r="P23" s="40">
        <f t="shared" si="4"/>
        <v>0.28993387782743102</v>
      </c>
      <c r="Q23" s="43"/>
      <c r="R23" s="43"/>
      <c r="S23" s="43">
        <f t="shared" si="5"/>
        <v>45936</v>
      </c>
      <c r="T23" s="43">
        <f t="shared" si="6"/>
        <v>11421.912902399999</v>
      </c>
      <c r="U23" s="38">
        <v>15312</v>
      </c>
      <c r="V23" s="39">
        <v>3807.3043008</v>
      </c>
      <c r="W23" s="40">
        <f t="shared" si="7"/>
        <v>0.24864839999999999</v>
      </c>
      <c r="X23" s="40">
        <f t="shared" si="8"/>
        <v>0.30376153779171</v>
      </c>
      <c r="Y23" s="40">
        <f t="shared" si="9"/>
        <v>0.29286250285599102</v>
      </c>
      <c r="Z23" s="43"/>
      <c r="AA23" s="43"/>
      <c r="AB23" s="47">
        <f>VLOOKUP(B23,[11]查询时间段分门店销售汇总!$D$3:$L$145,9,0)</f>
        <v>22428.74</v>
      </c>
      <c r="AC23" s="47">
        <f>VLOOKUP(B23,[11]查询时间段分门店销售汇总!$D$3:$M$145,10,0)</f>
        <v>5724.45</v>
      </c>
      <c r="AD23" s="48">
        <f t="shared" si="10"/>
        <v>36748.800000000003</v>
      </c>
      <c r="AE23" s="48">
        <f t="shared" si="11"/>
        <v>11421.912902399999</v>
      </c>
      <c r="AF23" s="49">
        <v>9187.2000000000007</v>
      </c>
      <c r="AG23" s="49">
        <v>2855.4782255999999</v>
      </c>
      <c r="AH23" s="53">
        <f t="shared" si="12"/>
        <v>0.31081049999999999</v>
      </c>
      <c r="AI23" s="53">
        <f t="shared" si="13"/>
        <v>0.61032577934517596</v>
      </c>
      <c r="AJ23" s="53">
        <f t="shared" si="14"/>
        <v>0.50118137381324002</v>
      </c>
      <c r="AK23" s="48"/>
      <c r="AL23" s="48">
        <f t="shared" si="15"/>
        <v>45936</v>
      </c>
      <c r="AM23" s="48">
        <f t="shared" si="16"/>
        <v>13135.199837759999</v>
      </c>
      <c r="AN23" s="54">
        <f t="shared" si="17"/>
        <v>0.48826062347614102</v>
      </c>
      <c r="AO23" s="54">
        <f t="shared" si="18"/>
        <v>0.43580989027238198</v>
      </c>
      <c r="AP23" s="49"/>
      <c r="AQ23" s="49">
        <v>11484</v>
      </c>
      <c r="AR23" s="49">
        <v>3283.7999594399998</v>
      </c>
      <c r="AS23" s="53">
        <f t="shared" si="19"/>
        <v>0.28594565999999999</v>
      </c>
      <c r="AT23" s="57">
        <v>40</v>
      </c>
    </row>
    <row r="24" spans="1:46">
      <c r="A24" s="23">
        <v>23</v>
      </c>
      <c r="B24" s="24">
        <v>105910</v>
      </c>
      <c r="C24" s="24" t="s">
        <v>66</v>
      </c>
      <c r="D24" s="24" t="s">
        <v>48</v>
      </c>
      <c r="E24" s="25">
        <f>VLOOKUP(B24,[9]正式员工人数!$A:$C,3,0)</f>
        <v>2</v>
      </c>
      <c r="F24" s="29">
        <v>9</v>
      </c>
      <c r="G24" s="30">
        <v>100</v>
      </c>
      <c r="H24" s="28">
        <f>VLOOKUP(B24,[10]查询时间段分门店销售汇总!$D$3:$L$145,9,0)</f>
        <v>31198.63</v>
      </c>
      <c r="I24" s="28">
        <f>VLOOKUP(B24,[10]查询时间段分门店销售汇总!$D$3:$M$145,10,0)</f>
        <v>7566.83</v>
      </c>
      <c r="J24" s="32">
        <f t="shared" si="0"/>
        <v>39600</v>
      </c>
      <c r="K24" s="32">
        <f t="shared" si="1"/>
        <v>10180.684800000001</v>
      </c>
      <c r="L24" s="38">
        <v>13200</v>
      </c>
      <c r="M24" s="39">
        <v>3393.5616</v>
      </c>
      <c r="N24" s="40">
        <f t="shared" si="2"/>
        <v>0.25708799999999998</v>
      </c>
      <c r="O24" s="40">
        <f t="shared" si="3"/>
        <v>0.78784419191919197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10078.877952000001</v>
      </c>
      <c r="U24" s="38">
        <v>14520</v>
      </c>
      <c r="V24" s="39">
        <v>3359.6259839999998</v>
      </c>
      <c r="W24" s="40">
        <f t="shared" si="7"/>
        <v>0.23137920000000001</v>
      </c>
      <c r="X24" s="40">
        <f t="shared" si="8"/>
        <v>0.71622199265381103</v>
      </c>
      <c r="Y24" s="40">
        <f t="shared" si="9"/>
        <v>0.750761149806212</v>
      </c>
      <c r="Z24" s="43"/>
      <c r="AA24" s="43"/>
      <c r="AB24" s="47">
        <f>VLOOKUP(B24,[11]查询时间段分门店销售汇总!$D$3:$L$145,9,0)</f>
        <v>29282.44</v>
      </c>
      <c r="AC24" s="47">
        <f>VLOOKUP(B24,[11]查询时间段分门店销售汇总!$D$3:$M$145,10,0)</f>
        <v>7991.44</v>
      </c>
      <c r="AD24" s="48">
        <f t="shared" si="10"/>
        <v>34848</v>
      </c>
      <c r="AE24" s="48">
        <f t="shared" si="11"/>
        <v>10078.877952000001</v>
      </c>
      <c r="AF24" s="49">
        <v>8712</v>
      </c>
      <c r="AG24" s="49">
        <v>2519.7194880000002</v>
      </c>
      <c r="AH24" s="53">
        <f t="shared" si="12"/>
        <v>0.28922399999999998</v>
      </c>
      <c r="AI24" s="53">
        <f t="shared" si="13"/>
        <v>0.840290404040404</v>
      </c>
      <c r="AJ24" s="53">
        <f t="shared" si="14"/>
        <v>0.79288984726858602</v>
      </c>
      <c r="AK24" s="48"/>
      <c r="AL24" s="48">
        <f t="shared" si="15"/>
        <v>43560</v>
      </c>
      <c r="AM24" s="48">
        <f t="shared" si="16"/>
        <v>11590.709644799999</v>
      </c>
      <c r="AN24" s="54">
        <f t="shared" si="17"/>
        <v>0.67223232323232296</v>
      </c>
      <c r="AO24" s="54">
        <f t="shared" si="18"/>
        <v>0.68946943240746605</v>
      </c>
      <c r="AP24" s="49"/>
      <c r="AQ24" s="49">
        <v>10890</v>
      </c>
      <c r="AR24" s="49">
        <v>2897.6774111999998</v>
      </c>
      <c r="AS24" s="53">
        <f t="shared" si="19"/>
        <v>0.26608608</v>
      </c>
      <c r="AT24" s="57">
        <v>50</v>
      </c>
    </row>
    <row r="25" spans="1:46">
      <c r="A25" s="23">
        <v>24</v>
      </c>
      <c r="B25" s="24">
        <v>311</v>
      </c>
      <c r="C25" s="24" t="s">
        <v>67</v>
      </c>
      <c r="D25" s="24" t="s">
        <v>48</v>
      </c>
      <c r="E25" s="25">
        <f>VLOOKUP(B25,[9]正式员工人数!$A:$C,3,0)</f>
        <v>2</v>
      </c>
      <c r="F25" s="29">
        <v>9</v>
      </c>
      <c r="G25" s="30">
        <v>100</v>
      </c>
      <c r="H25" s="28">
        <f>VLOOKUP(B25,[10]查询时间段分门店销售汇总!$D$3:$L$145,9,0)</f>
        <v>25553.11</v>
      </c>
      <c r="I25" s="28">
        <f>VLOOKUP(B25,[10]查询时间段分门店销售汇总!$D$3:$M$145,10,0)</f>
        <v>5216.63</v>
      </c>
      <c r="J25" s="32">
        <f t="shared" si="0"/>
        <v>42900</v>
      </c>
      <c r="K25" s="32">
        <f t="shared" si="1"/>
        <v>8386.9500000000007</v>
      </c>
      <c r="L25" s="38">
        <v>14300</v>
      </c>
      <c r="M25" s="39">
        <v>2795.65</v>
      </c>
      <c r="N25" s="40">
        <f t="shared" si="2"/>
        <v>0.19550000000000001</v>
      </c>
      <c r="O25" s="40">
        <f t="shared" si="3"/>
        <v>0.59564358974359</v>
      </c>
      <c r="P25" s="40">
        <f t="shared" si="4"/>
        <v>0.62199369258192805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2767.6934999999999</v>
      </c>
      <c r="W25" s="40">
        <f t="shared" si="7"/>
        <v>0.17595</v>
      </c>
      <c r="X25" s="40">
        <f t="shared" si="8"/>
        <v>0.54149417249417298</v>
      </c>
      <c r="Y25" s="40">
        <f t="shared" si="9"/>
        <v>0.62827645715346203</v>
      </c>
      <c r="Z25" s="43"/>
      <c r="AA25" s="43"/>
      <c r="AB25" s="47">
        <f>VLOOKUP(B25,[11]查询时间段分门店销售汇总!$D$3:$L$145,9,0)</f>
        <v>24918.01</v>
      </c>
      <c r="AC25" s="47">
        <f>VLOOKUP(B25,[11]查询时间段分门店销售汇总!$D$3:$M$145,10,0)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0.21993750000000001</v>
      </c>
      <c r="AI25" s="53">
        <f t="shared" si="13"/>
        <v>0.66004476584021998</v>
      </c>
      <c r="AJ25" s="53">
        <f t="shared" si="14"/>
        <v>0.52037313139382402</v>
      </c>
      <c r="AK25" s="48"/>
      <c r="AL25" s="48">
        <f t="shared" si="15"/>
        <v>47190</v>
      </c>
      <c r="AM25" s="48">
        <f t="shared" si="16"/>
        <v>9548.5425749999995</v>
      </c>
      <c r="AN25" s="54">
        <f t="shared" si="17"/>
        <v>0.52803581267217603</v>
      </c>
      <c r="AO25" s="54">
        <f t="shared" si="18"/>
        <v>0.45249837512506502</v>
      </c>
      <c r="AP25" s="49"/>
      <c r="AQ25" s="49">
        <v>11797.5</v>
      </c>
      <c r="AR25" s="49">
        <v>2387.1356437499999</v>
      </c>
      <c r="AS25" s="53">
        <f t="shared" si="19"/>
        <v>0.20234250000000001</v>
      </c>
      <c r="AT25" s="57">
        <v>40</v>
      </c>
    </row>
    <row r="26" spans="1:46">
      <c r="A26" s="23">
        <v>25</v>
      </c>
      <c r="B26" s="24">
        <v>745</v>
      </c>
      <c r="C26" s="24" t="s">
        <v>68</v>
      </c>
      <c r="D26" s="24" t="s">
        <v>48</v>
      </c>
      <c r="E26" s="25">
        <f>VLOOKUP(B26,[9]正式员工人数!$A:$C,3,0)</f>
        <v>2</v>
      </c>
      <c r="F26" s="29">
        <v>9</v>
      </c>
      <c r="G26" s="30">
        <v>100</v>
      </c>
      <c r="H26" s="28">
        <f>VLOOKUP(B26,[10]查询时间段分门店销售汇总!$D$3:$L$145,9,0)</f>
        <v>41667.370000000003</v>
      </c>
      <c r="I26" s="28">
        <f>VLOOKUP(B26,[10]查询时间段分门店销售汇总!$D$3:$M$145,10,0)</f>
        <v>10715.89</v>
      </c>
      <c r="J26" s="32">
        <f t="shared" si="0"/>
        <v>37440</v>
      </c>
      <c r="K26" s="32">
        <f t="shared" si="1"/>
        <v>7499.3817600000002</v>
      </c>
      <c r="L26" s="38">
        <v>12480</v>
      </c>
      <c r="M26" s="39">
        <v>2499.7939200000001</v>
      </c>
      <c r="N26" s="40">
        <f t="shared" si="2"/>
        <v>0.20030400000000001</v>
      </c>
      <c r="O26" s="41">
        <f t="shared" si="3"/>
        <v>1.11291052350427</v>
      </c>
      <c r="P26" s="41">
        <f t="shared" si="4"/>
        <v>1.4289031206753799</v>
      </c>
      <c r="Q26" s="43"/>
      <c r="R26" s="43"/>
      <c r="S26" s="43">
        <f t="shared" si="5"/>
        <v>41184</v>
      </c>
      <c r="T26" s="43">
        <f t="shared" si="6"/>
        <v>7424.3879423999997</v>
      </c>
      <c r="U26" s="38">
        <v>13728</v>
      </c>
      <c r="V26" s="39">
        <v>2474.7959808000001</v>
      </c>
      <c r="W26" s="40">
        <f t="shared" si="7"/>
        <v>0.18027360000000001</v>
      </c>
      <c r="X26" s="41">
        <f t="shared" si="8"/>
        <v>1.01173683954934</v>
      </c>
      <c r="Y26" s="41">
        <f t="shared" si="9"/>
        <v>1.4433364855306801</v>
      </c>
      <c r="Z26" s="43">
        <f>150*E26</f>
        <v>300</v>
      </c>
      <c r="AA26" s="43">
        <f>(I26-K26)*0.3</f>
        <v>964.95247199999994</v>
      </c>
      <c r="AB26" s="47">
        <f>VLOOKUP(B26,[11]查询时间段分门店销售汇总!$D$3:$L$145,9,0)</f>
        <v>28356.43</v>
      </c>
      <c r="AC26" s="47">
        <f>VLOOKUP(B26,[11]查询时间段分门店销售汇总!$D$3:$M$145,10,0)</f>
        <v>6026.6</v>
      </c>
      <c r="AD26" s="48">
        <f t="shared" si="10"/>
        <v>32947.199999999997</v>
      </c>
      <c r="AE26" s="48">
        <f t="shared" si="11"/>
        <v>7424.3879423999997</v>
      </c>
      <c r="AF26" s="49">
        <v>8236.7999999999993</v>
      </c>
      <c r="AG26" s="49">
        <v>1856.0969855999999</v>
      </c>
      <c r="AH26" s="53">
        <f t="shared" si="12"/>
        <v>0.22534199999999999</v>
      </c>
      <c r="AI26" s="53">
        <f t="shared" si="13"/>
        <v>0.86066281808469303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8538.0461337600009</v>
      </c>
      <c r="AN26" s="54">
        <f t="shared" si="17"/>
        <v>0.68853025446775495</v>
      </c>
      <c r="AO26" s="54">
        <f t="shared" si="18"/>
        <v>0.705852358441872</v>
      </c>
      <c r="AP26" s="49"/>
      <c r="AQ26" s="49">
        <v>10296</v>
      </c>
      <c r="AR26" s="49">
        <v>2134.5115334400002</v>
      </c>
      <c r="AS26" s="53">
        <f t="shared" si="19"/>
        <v>0.20731463999999999</v>
      </c>
      <c r="AT26" s="57">
        <v>40</v>
      </c>
    </row>
    <row r="27" spans="1:46">
      <c r="A27" s="23">
        <v>26</v>
      </c>
      <c r="B27" s="24">
        <v>117310</v>
      </c>
      <c r="C27" s="24" t="s">
        <v>69</v>
      </c>
      <c r="D27" s="24" t="s">
        <v>48</v>
      </c>
      <c r="E27" s="25">
        <f>VLOOKUP(B27,[9]正式员工人数!$A:$C,3,0)</f>
        <v>2</v>
      </c>
      <c r="F27" s="29">
        <v>10</v>
      </c>
      <c r="G27" s="30">
        <v>100</v>
      </c>
      <c r="H27" s="28">
        <f>VLOOKUP(B27,[10]查询时间段分门店销售汇总!$D$3:$L$145,9,0)</f>
        <v>39986.720000000001</v>
      </c>
      <c r="I27" s="28">
        <f>VLOOKUP(B27,[10]查询时间段分门店销售汇总!$D$3:$M$145,10,0)</f>
        <v>6652.05</v>
      </c>
      <c r="J27" s="32">
        <f t="shared" si="0"/>
        <v>30240</v>
      </c>
      <c r="K27" s="32">
        <f t="shared" si="1"/>
        <v>7153.9977600000002</v>
      </c>
      <c r="L27" s="38">
        <v>10080</v>
      </c>
      <c r="M27" s="39">
        <v>2384.6659199999999</v>
      </c>
      <c r="N27" s="40">
        <f t="shared" si="2"/>
        <v>0.23657400000000001</v>
      </c>
      <c r="O27" s="41">
        <f t="shared" si="3"/>
        <v>1.32231216931217</v>
      </c>
      <c r="P27" s="40">
        <f t="shared" si="4"/>
        <v>0.92983674627261803</v>
      </c>
      <c r="Q27" s="43"/>
      <c r="R27" s="43"/>
      <c r="S27" s="43">
        <f t="shared" si="5"/>
        <v>33264</v>
      </c>
      <c r="T27" s="43">
        <f t="shared" si="6"/>
        <v>7082.4577823999998</v>
      </c>
      <c r="U27" s="38">
        <v>11088</v>
      </c>
      <c r="V27" s="39">
        <v>2360.8192607999999</v>
      </c>
      <c r="W27" s="40">
        <f t="shared" si="7"/>
        <v>0.21291660000000001</v>
      </c>
      <c r="X27" s="41">
        <f t="shared" si="8"/>
        <v>1.2021019721019699</v>
      </c>
      <c r="Y27" s="40">
        <f t="shared" si="9"/>
        <v>0.93922903663900803</v>
      </c>
      <c r="Z27" s="43">
        <f>150*E27</f>
        <v>300</v>
      </c>
      <c r="AA27" s="43"/>
      <c r="AB27" s="47">
        <f>VLOOKUP(B27,[11]查询时间段分门店销售汇总!$D$3:$L$145,9,0)</f>
        <v>26493.3</v>
      </c>
      <c r="AC27" s="47">
        <f>VLOOKUP(B27,[11]查询时间段分门店销售汇总!$D$3:$M$145,10,0)</f>
        <v>6482.42</v>
      </c>
      <c r="AD27" s="48">
        <f t="shared" si="10"/>
        <v>26611.200000000001</v>
      </c>
      <c r="AE27" s="48">
        <f t="shared" si="11"/>
        <v>7082.4577823999998</v>
      </c>
      <c r="AF27" s="49">
        <v>6652.8</v>
      </c>
      <c r="AG27" s="49">
        <v>1770.6144456</v>
      </c>
      <c r="AH27" s="53">
        <f t="shared" si="12"/>
        <v>0.26614575000000001</v>
      </c>
      <c r="AI27" s="53">
        <f t="shared" si="13"/>
        <v>0.99556953463203501</v>
      </c>
      <c r="AJ27" s="53">
        <f t="shared" si="14"/>
        <v>0.91527831145127303</v>
      </c>
      <c r="AK27" s="48"/>
      <c r="AL27" s="48">
        <f t="shared" si="15"/>
        <v>33264</v>
      </c>
      <c r="AM27" s="48">
        <f t="shared" si="16"/>
        <v>8144.8264497600003</v>
      </c>
      <c r="AN27" s="54">
        <f t="shared" si="17"/>
        <v>0.79645562770562806</v>
      </c>
      <c r="AO27" s="54">
        <f t="shared" si="18"/>
        <v>0.79589418387067201</v>
      </c>
      <c r="AP27" s="49"/>
      <c r="AQ27" s="49">
        <v>8316</v>
      </c>
      <c r="AR27" s="49">
        <v>2036.2066124400001</v>
      </c>
      <c r="AS27" s="53">
        <f t="shared" si="19"/>
        <v>0.24485409</v>
      </c>
      <c r="AT27" s="57">
        <v>40</v>
      </c>
    </row>
    <row r="28" spans="1:46">
      <c r="A28" s="23">
        <v>27</v>
      </c>
      <c r="B28" s="24">
        <v>118151</v>
      </c>
      <c r="C28" s="24" t="s">
        <v>70</v>
      </c>
      <c r="D28" s="24" t="s">
        <v>48</v>
      </c>
      <c r="E28" s="25">
        <f>VLOOKUP(B28,[9]正式员工人数!$A:$C,3,0)</f>
        <v>2</v>
      </c>
      <c r="F28" s="29">
        <v>10</v>
      </c>
      <c r="G28" s="30">
        <v>100</v>
      </c>
      <c r="H28" s="28">
        <f>VLOOKUP(B28,[10]查询时间段分门店销售汇总!$D$3:$L$145,9,0)</f>
        <v>25888.83</v>
      </c>
      <c r="I28" s="28">
        <f>VLOOKUP(B28,[10]查询时间段分门店销售汇总!$D$3:$M$145,10,0)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0.89891770833333295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5115.0528000000004</v>
      </c>
      <c r="U28" s="38">
        <v>10560</v>
      </c>
      <c r="V28" s="39">
        <v>1705.0175999999999</v>
      </c>
      <c r="W28" s="40">
        <f t="shared" si="7"/>
        <v>0.16145999999999999</v>
      </c>
      <c r="X28" s="40">
        <f t="shared" si="8"/>
        <v>0.81719791666666697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VLOOKUP(B28,[11]查询时间段分门店销售汇总!$D$3:$L$145,9,0)</f>
        <v>18013.25</v>
      </c>
      <c r="AC28" s="47">
        <f>VLOOKUP(B28,[11]查询时间段分门店销售汇总!$D$3:$M$145,10,0)</f>
        <v>4290.67</v>
      </c>
      <c r="AD28" s="48">
        <f t="shared" si="10"/>
        <v>25344</v>
      </c>
      <c r="AE28" s="48">
        <f t="shared" si="11"/>
        <v>5115.0528000000004</v>
      </c>
      <c r="AF28" s="49">
        <v>6336</v>
      </c>
      <c r="AG28" s="49">
        <v>1278.7632000000001</v>
      </c>
      <c r="AH28" s="53">
        <f t="shared" si="12"/>
        <v>0.201825</v>
      </c>
      <c r="AI28" s="53">
        <f t="shared" si="13"/>
        <v>0.71075007891414099</v>
      </c>
      <c r="AJ28" s="53">
        <f t="shared" si="14"/>
        <v>0.83883200580060502</v>
      </c>
      <c r="AK28" s="48"/>
      <c r="AL28" s="48">
        <f t="shared" si="15"/>
        <v>31680</v>
      </c>
      <c r="AM28" s="48">
        <f t="shared" si="16"/>
        <v>5882.3107200000004</v>
      </c>
      <c r="AN28" s="54">
        <f t="shared" si="17"/>
        <v>0.56860006313131295</v>
      </c>
      <c r="AO28" s="54">
        <f t="shared" si="18"/>
        <v>0.72941913547878701</v>
      </c>
      <c r="AP28" s="49"/>
      <c r="AQ28" s="49">
        <v>7920</v>
      </c>
      <c r="AR28" s="49">
        <v>1470.5776800000001</v>
      </c>
      <c r="AS28" s="53">
        <f t="shared" si="19"/>
        <v>0.18567900000000001</v>
      </c>
      <c r="AT28" s="57">
        <v>40</v>
      </c>
    </row>
    <row r="29" spans="1:46">
      <c r="A29" s="23">
        <v>28</v>
      </c>
      <c r="B29" s="24">
        <v>112415</v>
      </c>
      <c r="C29" s="24" t="s">
        <v>71</v>
      </c>
      <c r="D29" s="24" t="s">
        <v>48</v>
      </c>
      <c r="E29" s="25">
        <f>VLOOKUP(B29,[9]正式员工人数!$A:$C,3,0)</f>
        <v>2</v>
      </c>
      <c r="F29" s="29">
        <v>11</v>
      </c>
      <c r="G29" s="30">
        <v>100</v>
      </c>
      <c r="H29" s="28">
        <f>VLOOKUP(B29,[10]查询时间段分门店销售汇总!$D$3:$L$145,9,0)</f>
        <v>26252.3</v>
      </c>
      <c r="I29" s="28">
        <f>VLOOKUP(B29,[10]查询时间段分门店销售汇总!$D$3:$M$145,10,0)</f>
        <v>4563.93</v>
      </c>
      <c r="J29" s="32">
        <f t="shared" si="0"/>
        <v>27360</v>
      </c>
      <c r="K29" s="32">
        <f t="shared" si="1"/>
        <v>5286.1161599999996</v>
      </c>
      <c r="L29" s="38">
        <v>9120</v>
      </c>
      <c r="M29" s="39">
        <v>1762.03872</v>
      </c>
      <c r="N29" s="40">
        <f t="shared" si="2"/>
        <v>0.19320599999999999</v>
      </c>
      <c r="O29" s="40">
        <f t="shared" si="3"/>
        <v>0.959513888888889</v>
      </c>
      <c r="P29" s="40">
        <f t="shared" si="4"/>
        <v>0.86338057315789296</v>
      </c>
      <c r="Q29" s="43"/>
      <c r="R29" s="43"/>
      <c r="S29" s="43">
        <f t="shared" si="5"/>
        <v>30096</v>
      </c>
      <c r="T29" s="43">
        <f t="shared" si="6"/>
        <v>5233.2549983999997</v>
      </c>
      <c r="U29" s="38">
        <v>10032</v>
      </c>
      <c r="V29" s="39">
        <v>1744.4183327999999</v>
      </c>
      <c r="W29" s="40">
        <f t="shared" si="7"/>
        <v>0.1738854</v>
      </c>
      <c r="X29" s="40">
        <f t="shared" si="8"/>
        <v>0.87228535353535397</v>
      </c>
      <c r="Y29" s="40">
        <f t="shared" si="9"/>
        <v>0.87210158904837698</v>
      </c>
      <c r="Z29" s="43"/>
      <c r="AA29" s="43"/>
      <c r="AB29" s="47">
        <f>VLOOKUP(B29,[11]查询时间段分门店销售汇总!$D$3:$L$145,9,0)</f>
        <v>20134.64</v>
      </c>
      <c r="AC29" s="47">
        <f>VLOOKUP(B29,[11]查询时间段分门店销售汇总!$D$3:$M$145,10,0)</f>
        <v>5519.11</v>
      </c>
      <c r="AD29" s="48">
        <f t="shared" si="10"/>
        <v>24076.799999999999</v>
      </c>
      <c r="AE29" s="48">
        <f t="shared" si="11"/>
        <v>5233.2549983999997</v>
      </c>
      <c r="AF29" s="49">
        <v>6019.2</v>
      </c>
      <c r="AG29" s="49">
        <v>1308.3137495999999</v>
      </c>
      <c r="AH29" s="53">
        <f t="shared" si="12"/>
        <v>0.21735674999999999</v>
      </c>
      <c r="AI29" s="53">
        <f t="shared" si="13"/>
        <v>0.83626727804359402</v>
      </c>
      <c r="AJ29" s="53">
        <f t="shared" si="14"/>
        <v>1.0546227924470299</v>
      </c>
      <c r="AK29" s="48"/>
      <c r="AL29" s="48">
        <f t="shared" si="15"/>
        <v>30096</v>
      </c>
      <c r="AM29" s="48">
        <f t="shared" si="16"/>
        <v>6018.2432481599999</v>
      </c>
      <c r="AN29" s="54">
        <f t="shared" si="17"/>
        <v>0.66901382243487495</v>
      </c>
      <c r="AO29" s="54">
        <f t="shared" si="18"/>
        <v>0.91706329778002804</v>
      </c>
      <c r="AP29" s="49"/>
      <c r="AQ29" s="49">
        <v>7524</v>
      </c>
      <c r="AR29" s="49">
        <v>1504.56081204</v>
      </c>
      <c r="AS29" s="53">
        <f t="shared" si="19"/>
        <v>0.19996821000000001</v>
      </c>
      <c r="AT29" s="57">
        <v>40</v>
      </c>
    </row>
    <row r="30" spans="1:46">
      <c r="A30" s="23">
        <v>29</v>
      </c>
      <c r="B30" s="24">
        <v>339</v>
      </c>
      <c r="C30" s="24" t="s">
        <v>72</v>
      </c>
      <c r="D30" s="24" t="s">
        <v>48</v>
      </c>
      <c r="E30" s="25">
        <f>VLOOKUP(B30,[9]正式员工人数!$A:$C,3,0)</f>
        <v>2</v>
      </c>
      <c r="F30" s="29">
        <v>11</v>
      </c>
      <c r="G30" s="30">
        <v>100</v>
      </c>
      <c r="H30" s="28">
        <f>VLOOKUP(B30,[10]查询时间段分门店销售汇总!$D$3:$L$145,9,0)</f>
        <v>22497.21</v>
      </c>
      <c r="I30" s="28">
        <f>VLOOKUP(B30,[10]查询时间段分门店销售汇总!$D$3:$M$145,10,0)</f>
        <v>5217.8</v>
      </c>
      <c r="J30" s="32">
        <f t="shared" si="0"/>
        <v>27360</v>
      </c>
      <c r="K30" s="32">
        <f t="shared" si="1"/>
        <v>6156.8208000000004</v>
      </c>
      <c r="L30" s="38">
        <v>9120</v>
      </c>
      <c r="M30" s="39">
        <v>2052.2736</v>
      </c>
      <c r="N30" s="40">
        <f t="shared" si="2"/>
        <v>0.22503000000000001</v>
      </c>
      <c r="O30" s="40">
        <f t="shared" si="3"/>
        <v>0.82226644736842103</v>
      </c>
      <c r="P30" s="40">
        <f t="shared" si="4"/>
        <v>0.84748284374299199</v>
      </c>
      <c r="Q30" s="43"/>
      <c r="R30" s="43"/>
      <c r="S30" s="43">
        <f t="shared" si="5"/>
        <v>30096</v>
      </c>
      <c r="T30" s="43">
        <f t="shared" si="6"/>
        <v>6095.2525919999998</v>
      </c>
      <c r="U30" s="38">
        <v>10032</v>
      </c>
      <c r="V30" s="39">
        <v>2031.7508640000001</v>
      </c>
      <c r="W30" s="40">
        <f t="shared" si="7"/>
        <v>0.20252700000000001</v>
      </c>
      <c r="X30" s="40">
        <f t="shared" si="8"/>
        <v>0.74751495215311003</v>
      </c>
      <c r="Y30" s="40">
        <f t="shared" si="9"/>
        <v>0.85604327650807199</v>
      </c>
      <c r="Z30" s="43"/>
      <c r="AA30" s="43"/>
      <c r="AB30" s="47">
        <f>VLOOKUP(B30,[11]查询时间段分门店销售汇总!$D$3:$L$145,9,0)</f>
        <v>19409.2</v>
      </c>
      <c r="AC30" s="47">
        <f>VLOOKUP(B30,[11]查询时间段分门店销售汇总!$D$3:$M$145,10,0)</f>
        <v>3965.16</v>
      </c>
      <c r="AD30" s="48">
        <f t="shared" si="10"/>
        <v>24076.799999999999</v>
      </c>
      <c r="AE30" s="48">
        <f t="shared" si="11"/>
        <v>6095.2525919999998</v>
      </c>
      <c r="AF30" s="49">
        <v>6019.2</v>
      </c>
      <c r="AG30" s="49">
        <v>1523.813148</v>
      </c>
      <c r="AH30" s="53">
        <f t="shared" si="12"/>
        <v>0.25315874999999999</v>
      </c>
      <c r="AI30" s="53">
        <f t="shared" si="13"/>
        <v>0.80613702817650201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7009.5404808000003</v>
      </c>
      <c r="AN30" s="54">
        <f t="shared" si="17"/>
        <v>0.64490962254120199</v>
      </c>
      <c r="AO30" s="54">
        <f t="shared" si="18"/>
        <v>0.56568044807802498</v>
      </c>
      <c r="AP30" s="49"/>
      <c r="AQ30" s="49">
        <v>7524</v>
      </c>
      <c r="AR30" s="49">
        <v>1752.3851202000001</v>
      </c>
      <c r="AS30" s="53">
        <f t="shared" si="19"/>
        <v>0.23290605</v>
      </c>
      <c r="AT30" s="57">
        <v>40</v>
      </c>
    </row>
    <row r="31" spans="1:46">
      <c r="A31" s="23">
        <v>30</v>
      </c>
      <c r="B31" s="24">
        <v>727</v>
      </c>
      <c r="C31" s="24" t="s">
        <v>73</v>
      </c>
      <c r="D31" s="24" t="s">
        <v>48</v>
      </c>
      <c r="E31" s="25">
        <f>VLOOKUP(B31,[9]正式员工人数!$A:$C,3,0)</f>
        <v>2</v>
      </c>
      <c r="F31" s="29">
        <v>12</v>
      </c>
      <c r="G31" s="30">
        <v>100</v>
      </c>
      <c r="H31" s="28">
        <f>VLOOKUP(B31,[10]查询时间段分门店销售汇总!$D$3:$L$145,9,0)</f>
        <v>21345.16</v>
      </c>
      <c r="I31" s="28">
        <f>VLOOKUP(B31,[10]查询时间段分门店销售汇总!$D$3:$M$145,10,0)</f>
        <v>4371.33</v>
      </c>
      <c r="J31" s="32">
        <f t="shared" si="0"/>
        <v>27360</v>
      </c>
      <c r="K31" s="32">
        <f t="shared" si="1"/>
        <v>6686.0726400000003</v>
      </c>
      <c r="L31" s="38">
        <v>9120</v>
      </c>
      <c r="M31" s="39">
        <v>2228.6908800000001</v>
      </c>
      <c r="N31" s="40">
        <f t="shared" si="2"/>
        <v>0.24437400000000001</v>
      </c>
      <c r="O31" s="40">
        <f t="shared" si="3"/>
        <v>0.78015935672514602</v>
      </c>
      <c r="P31" s="40">
        <f t="shared" si="4"/>
        <v>0.65379636677115105</v>
      </c>
      <c r="Q31" s="43"/>
      <c r="R31" s="43"/>
      <c r="S31" s="43">
        <f t="shared" si="5"/>
        <v>30096</v>
      </c>
      <c r="T31" s="43">
        <f t="shared" si="6"/>
        <v>6619.2119136000001</v>
      </c>
      <c r="U31" s="38">
        <v>10032</v>
      </c>
      <c r="V31" s="39">
        <v>2206.4039711999999</v>
      </c>
      <c r="W31" s="40">
        <f t="shared" si="7"/>
        <v>0.21993660000000001</v>
      </c>
      <c r="X31" s="40">
        <f t="shared" si="8"/>
        <v>0.70923577884104205</v>
      </c>
      <c r="Y31" s="40">
        <f t="shared" si="9"/>
        <v>0.66040037047591005</v>
      </c>
      <c r="Z31" s="43"/>
      <c r="AA31" s="43"/>
      <c r="AB31" s="47">
        <f>VLOOKUP(B31,[11]查询时间段分门店销售汇总!$D$3:$L$145,9,0)</f>
        <v>16347.59</v>
      </c>
      <c r="AC31" s="47">
        <f>VLOOKUP(B31,[11]查询时间段分门店销售汇总!$D$3:$M$145,10,0)</f>
        <v>5074</v>
      </c>
      <c r="AD31" s="48">
        <f t="shared" si="10"/>
        <v>24076.799999999999</v>
      </c>
      <c r="AE31" s="48">
        <f t="shared" si="11"/>
        <v>6619.2119136000001</v>
      </c>
      <c r="AF31" s="49">
        <v>6019.2</v>
      </c>
      <c r="AG31" s="49">
        <v>1654.8029784</v>
      </c>
      <c r="AH31" s="53">
        <f t="shared" si="12"/>
        <v>0.27492074999999999</v>
      </c>
      <c r="AI31" s="53">
        <f t="shared" si="13"/>
        <v>0.67897685738968605</v>
      </c>
      <c r="AJ31" s="53">
        <f t="shared" si="14"/>
        <v>0.76655651250186296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0.54318148591174897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0.25292709000000002</v>
      </c>
      <c r="AT31" s="57">
        <v>40</v>
      </c>
    </row>
    <row r="32" spans="1:46">
      <c r="A32" s="23">
        <v>31</v>
      </c>
      <c r="B32" s="24">
        <v>115971</v>
      </c>
      <c r="C32" s="24" t="s">
        <v>74</v>
      </c>
      <c r="D32" s="24" t="s">
        <v>48</v>
      </c>
      <c r="E32" s="25">
        <f>VLOOKUP(B32,[9]正式员工人数!$A:$C,3,0)</f>
        <v>1</v>
      </c>
      <c r="F32" s="29">
        <v>12</v>
      </c>
      <c r="G32" s="30">
        <v>100</v>
      </c>
      <c r="H32" s="28">
        <f>VLOOKUP(B32,[10]查询时间段分门店销售汇总!$D$3:$L$145,9,0)</f>
        <v>24254.74</v>
      </c>
      <c r="I32" s="28">
        <f>VLOOKUP(B32,[10]查询时间段分门店销售汇总!$D$3:$M$145,10,0)</f>
        <v>4302.76</v>
      </c>
      <c r="J32" s="32">
        <f t="shared" si="0"/>
        <v>26520</v>
      </c>
      <c r="K32" s="32">
        <f t="shared" si="1"/>
        <v>5791.9679999999998</v>
      </c>
      <c r="L32" s="38">
        <v>8840</v>
      </c>
      <c r="M32" s="39">
        <v>1930.6559999999999</v>
      </c>
      <c r="N32" s="40">
        <f t="shared" si="2"/>
        <v>0.21840000000000001</v>
      </c>
      <c r="O32" s="40">
        <f t="shared" si="3"/>
        <v>0.91458295625942698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5734.0483199999999</v>
      </c>
      <c r="U32" s="38">
        <v>9724</v>
      </c>
      <c r="V32" s="39">
        <v>1911.34944</v>
      </c>
      <c r="W32" s="40">
        <f t="shared" si="7"/>
        <v>0.19656000000000001</v>
      </c>
      <c r="X32" s="40">
        <f t="shared" si="8"/>
        <v>0.83143905114493399</v>
      </c>
      <c r="Y32" s="40">
        <f t="shared" si="9"/>
        <v>0.75038781675282396</v>
      </c>
      <c r="Z32" s="43"/>
      <c r="AA32" s="43"/>
      <c r="AB32" s="47">
        <f>VLOOKUP(B32,[11]查询时间段分门店销售汇总!$D$3:$L$145,9,0)</f>
        <v>13060.91</v>
      </c>
      <c r="AC32" s="47">
        <f>VLOOKUP(B32,[11]查询时间段分门店销售汇总!$D$3:$M$145,10,0)</f>
        <v>3419.6</v>
      </c>
      <c r="AD32" s="48">
        <f t="shared" si="10"/>
        <v>23337.599999999999</v>
      </c>
      <c r="AE32" s="48">
        <f t="shared" si="11"/>
        <v>5734.0483199999999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0.55965094954065497</v>
      </c>
      <c r="AJ32" s="53">
        <f t="shared" si="14"/>
        <v>0.59636748927850003</v>
      </c>
      <c r="AK32" s="48"/>
      <c r="AL32" s="48">
        <f t="shared" si="15"/>
        <v>29172</v>
      </c>
      <c r="AM32" s="48">
        <f t="shared" si="16"/>
        <v>6594.1555680000001</v>
      </c>
      <c r="AN32" s="54">
        <f t="shared" si="17"/>
        <v>0.447720759632524</v>
      </c>
      <c r="AO32" s="54">
        <f t="shared" si="18"/>
        <v>0.51858042545956495</v>
      </c>
      <c r="AP32" s="49"/>
      <c r="AQ32" s="49">
        <v>7293</v>
      </c>
      <c r="AR32" s="49">
        <v>1648.538892</v>
      </c>
      <c r="AS32" s="53">
        <f t="shared" si="19"/>
        <v>0.22604399999999999</v>
      </c>
      <c r="AT32" s="57">
        <v>40</v>
      </c>
    </row>
    <row r="33" spans="1:46">
      <c r="A33" s="23">
        <v>32</v>
      </c>
      <c r="B33" s="24">
        <v>730</v>
      </c>
      <c r="C33" s="24" t="s">
        <v>75</v>
      </c>
      <c r="D33" s="24" t="s">
        <v>76</v>
      </c>
      <c r="E33" s="25">
        <f>VLOOKUP(B33,[9]正式员工人数!$A:$C,3,0)</f>
        <v>5</v>
      </c>
      <c r="F33" s="26">
        <v>1</v>
      </c>
      <c r="G33" s="27">
        <v>150</v>
      </c>
      <c r="H33" s="28">
        <f>VLOOKUP(B33,[10]查询时间段分门店销售汇总!$D$3:$L$145,9,0)</f>
        <v>34997.94</v>
      </c>
      <c r="I33" s="28">
        <f>VLOOKUP(B33,[10]查询时间段分门店销售汇总!$D$3:$M$145,10,0)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5202.6000000000004</v>
      </c>
      <c r="N33" s="40">
        <f t="shared" si="2"/>
        <v>0.22620000000000001</v>
      </c>
      <c r="O33" s="40">
        <f t="shared" si="3"/>
        <v>0.50721652173913001</v>
      </c>
      <c r="P33" s="40">
        <f t="shared" si="4"/>
        <v>0.55873153167006195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5150.5739999999996</v>
      </c>
      <c r="W33" s="40">
        <f t="shared" si="7"/>
        <v>0.20358000000000001</v>
      </c>
      <c r="X33" s="40">
        <f t="shared" si="8"/>
        <v>0.46110592885375501</v>
      </c>
      <c r="Y33" s="40">
        <f t="shared" si="9"/>
        <v>0.56437528451521501</v>
      </c>
      <c r="Z33" s="43"/>
      <c r="AA33" s="43"/>
      <c r="AB33" s="47">
        <f>VLOOKUP(B33,[11]查询时间段分门店销售汇总!$D$3:$L$145,9,0)</f>
        <v>53465.17</v>
      </c>
      <c r="AC33" s="47">
        <f>VLOOKUP(B33,[11]查询时间段分门店销售汇总!$D$3:$M$145,10,0)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3862.9304999999999</v>
      </c>
      <c r="AH33" s="53">
        <f t="shared" si="12"/>
        <v>0.25447500000000001</v>
      </c>
      <c r="AI33" s="53">
        <f t="shared" si="13"/>
        <v>0.88051992753623198</v>
      </c>
      <c r="AJ33" s="53">
        <f t="shared" si="14"/>
        <v>0.80761419342129004</v>
      </c>
      <c r="AK33" s="48"/>
      <c r="AL33" s="48">
        <f t="shared" si="15"/>
        <v>75900</v>
      </c>
      <c r="AM33" s="48">
        <f t="shared" si="16"/>
        <v>17769.480299999999</v>
      </c>
      <c r="AN33" s="54">
        <f t="shared" si="17"/>
        <v>0.70441594202898505</v>
      </c>
      <c r="AO33" s="54">
        <f t="shared" si="18"/>
        <v>0.70227321167068701</v>
      </c>
      <c r="AP33" s="49"/>
      <c r="AQ33" s="49">
        <v>18975</v>
      </c>
      <c r="AR33" s="49">
        <v>4442.3700749999998</v>
      </c>
      <c r="AS33" s="53">
        <f t="shared" si="19"/>
        <v>0.23411699999999999</v>
      </c>
      <c r="AT33" s="57">
        <v>60</v>
      </c>
    </row>
    <row r="34" spans="1:46">
      <c r="A34" s="23">
        <v>33</v>
      </c>
      <c r="B34" s="24">
        <v>107658</v>
      </c>
      <c r="C34" s="24" t="s">
        <v>77</v>
      </c>
      <c r="D34" s="24" t="s">
        <v>76</v>
      </c>
      <c r="E34" s="25">
        <f>VLOOKUP(B34,[9]正式员工人数!$A:$C,3,0)</f>
        <v>3</v>
      </c>
      <c r="F34" s="26">
        <v>1</v>
      </c>
      <c r="G34" s="27">
        <v>150</v>
      </c>
      <c r="H34" s="28">
        <f>VLOOKUP(B34,[10]查询时间段分门店销售汇总!$D$3:$L$145,9,0)</f>
        <v>42100.55</v>
      </c>
      <c r="I34" s="28">
        <f>VLOOKUP(B34,[10]查询时间段分门店销售汇总!$D$3:$M$145,10,0)</f>
        <v>7989.76</v>
      </c>
      <c r="J34" s="32">
        <f t="shared" si="0"/>
        <v>59040</v>
      </c>
      <c r="K34" s="32">
        <f t="shared" si="1"/>
        <v>12535.136640000001</v>
      </c>
      <c r="L34" s="38">
        <v>19680</v>
      </c>
      <c r="M34" s="39">
        <v>4178.3788800000002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0.63738914297147997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4136.5950911999998</v>
      </c>
      <c r="W34" s="40">
        <f t="shared" si="7"/>
        <v>0.19108439999999999</v>
      </c>
      <c r="X34" s="40">
        <f t="shared" si="8"/>
        <v>0.64825926952451396</v>
      </c>
      <c r="Y34" s="40">
        <f t="shared" si="9"/>
        <v>0.64382741714290903</v>
      </c>
      <c r="Z34" s="43"/>
      <c r="AA34" s="43"/>
      <c r="AB34" s="47">
        <f>VLOOKUP(B34,[11]查询时间段分门店销售汇总!$D$3:$L$145,9,0)</f>
        <v>50048.4</v>
      </c>
      <c r="AC34" s="47">
        <f>VLOOKUP(B34,[11]查询时间段分门店销售汇总!$D$3:$M$145,10,0)</f>
        <v>11445.64</v>
      </c>
      <c r="AD34" s="48">
        <f t="shared" si="10"/>
        <v>51955.199999999997</v>
      </c>
      <c r="AE34" s="48">
        <f t="shared" si="11"/>
        <v>12409.7852736</v>
      </c>
      <c r="AF34" s="49">
        <v>12988.8</v>
      </c>
      <c r="AG34" s="49">
        <v>3102.4463184000001</v>
      </c>
      <c r="AH34" s="53">
        <f t="shared" si="12"/>
        <v>0.2388555</v>
      </c>
      <c r="AI34" s="53">
        <f t="shared" si="13"/>
        <v>0.96329915003695499</v>
      </c>
      <c r="AJ34" s="53">
        <f t="shared" si="14"/>
        <v>0.92230765864651398</v>
      </c>
      <c r="AK34" s="48"/>
      <c r="AL34" s="48">
        <f t="shared" si="15"/>
        <v>64944</v>
      </c>
      <c r="AM34" s="48">
        <f t="shared" si="16"/>
        <v>14271.253064639999</v>
      </c>
      <c r="AN34" s="54">
        <f t="shared" si="17"/>
        <v>0.77063932002956403</v>
      </c>
      <c r="AO34" s="54">
        <f t="shared" si="18"/>
        <v>0.80200665969262097</v>
      </c>
      <c r="AP34" s="49"/>
      <c r="AQ34" s="49">
        <v>16236</v>
      </c>
      <c r="AR34" s="49">
        <v>3567.8132661599998</v>
      </c>
      <c r="AS34" s="53">
        <f t="shared" si="19"/>
        <v>0.21974705999999999</v>
      </c>
      <c r="AT34" s="57">
        <v>60</v>
      </c>
    </row>
    <row r="35" spans="1:46">
      <c r="A35" s="23">
        <v>34</v>
      </c>
      <c r="B35" s="24">
        <v>709</v>
      </c>
      <c r="C35" s="24" t="s">
        <v>78</v>
      </c>
      <c r="D35" s="24" t="s">
        <v>76</v>
      </c>
      <c r="E35" s="25">
        <f>VLOOKUP(B35,[9]正式员工人数!$A:$C,3,0)</f>
        <v>2</v>
      </c>
      <c r="F35" s="26">
        <v>2</v>
      </c>
      <c r="G35" s="27">
        <v>100</v>
      </c>
      <c r="H35" s="28">
        <f>VLOOKUP(B35,[10]查询时间段分门店销售汇总!$D$3:$L$145,9,0)</f>
        <v>25728.75</v>
      </c>
      <c r="I35" s="28">
        <f>VLOOKUP(B35,[10]查询时间段分门店销售汇总!$D$3:$M$145,10,0)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0.24179999999999999</v>
      </c>
      <c r="O35" s="40">
        <f t="shared" si="3"/>
        <v>0.49007142857142899</v>
      </c>
      <c r="P35" s="40">
        <f t="shared" si="4"/>
        <v>0.46482413643704001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4189.1850000000004</v>
      </c>
      <c r="W35" s="40">
        <f t="shared" si="7"/>
        <v>0.21762000000000001</v>
      </c>
      <c r="X35" s="40">
        <f t="shared" si="8"/>
        <v>0.44551948051948098</v>
      </c>
      <c r="Y35" s="40">
        <f t="shared" si="9"/>
        <v>0.46951932973438298</v>
      </c>
      <c r="Z35" s="43"/>
      <c r="AA35" s="43"/>
      <c r="AB35" s="47">
        <f>VLOOKUP(B35,[11]查询时间段分门店销售汇总!$D$3:$L$145,9,0)</f>
        <v>39878.11</v>
      </c>
      <c r="AC35" s="47">
        <f>VLOOKUP(B35,[11]查询时间段分门店销售汇总!$D$3:$M$145,10,0)</f>
        <v>9683.7000000000007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3141.8887500000001</v>
      </c>
      <c r="AH35" s="53">
        <f t="shared" si="12"/>
        <v>0.27202500000000002</v>
      </c>
      <c r="AI35" s="53">
        <f t="shared" si="13"/>
        <v>0.86316255411255405</v>
      </c>
      <c r="AJ35" s="53">
        <f t="shared" si="14"/>
        <v>0.77053173827367405</v>
      </c>
      <c r="AK35" s="48"/>
      <c r="AL35" s="48">
        <f t="shared" si="15"/>
        <v>57750</v>
      </c>
      <c r="AM35" s="48">
        <f t="shared" si="16"/>
        <v>14452.688249999999</v>
      </c>
      <c r="AN35" s="54">
        <f t="shared" si="17"/>
        <v>0.69053004329004297</v>
      </c>
      <c r="AO35" s="54">
        <f t="shared" si="18"/>
        <v>0.67002759849884697</v>
      </c>
      <c r="AP35" s="49"/>
      <c r="AQ35" s="49">
        <v>14437.5</v>
      </c>
      <c r="AR35" s="49">
        <v>3613.1720624999998</v>
      </c>
      <c r="AS35" s="53">
        <f t="shared" si="19"/>
        <v>0.25026300000000001</v>
      </c>
      <c r="AT35" s="57">
        <v>50</v>
      </c>
    </row>
    <row r="36" spans="1:46">
      <c r="A36" s="23">
        <v>35</v>
      </c>
      <c r="B36" s="24">
        <v>329</v>
      </c>
      <c r="C36" s="24" t="s">
        <v>79</v>
      </c>
      <c r="D36" s="24" t="s">
        <v>76</v>
      </c>
      <c r="E36" s="25">
        <f>VLOOKUP(B36,[9]正式员工人数!$A:$C,3,0)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6321.0420000000004</v>
      </c>
      <c r="L36" s="38">
        <v>15600</v>
      </c>
      <c r="M36" s="39">
        <v>2107.0140000000001</v>
      </c>
      <c r="N36" s="40">
        <f t="shared" si="2"/>
        <v>0.13506499999999999</v>
      </c>
      <c r="O36" s="41">
        <f t="shared" si="3"/>
        <v>0.57715918803418798</v>
      </c>
      <c r="P36" s="41">
        <f t="shared" si="4"/>
        <v>1.0497304083725401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2085.9438599999999</v>
      </c>
      <c r="W36" s="40">
        <f t="shared" si="7"/>
        <v>0.1215585</v>
      </c>
      <c r="X36" s="41">
        <f t="shared" si="8"/>
        <v>0.52469017094017101</v>
      </c>
      <c r="Y36" s="41">
        <f t="shared" si="9"/>
        <v>1.0603337458308499</v>
      </c>
      <c r="Z36" s="43"/>
      <c r="AA36" s="43">
        <f t="shared" ref="AA36:AA40" si="25">(I36-K36)*0.3</f>
        <v>94.304400000000001</v>
      </c>
      <c r="AB36" s="47">
        <f>VLOOKUP(B36,[11]查询时间段分门店销售汇总!$D$3:$L$145,9,0)</f>
        <v>23784.86</v>
      </c>
      <c r="AC36" s="47">
        <f>VLOOKUP(B36,[11]查询时间段分门店销售汇总!$D$3:$M$145,10,0)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0.15194812499999999</v>
      </c>
      <c r="AI36" s="53">
        <f t="shared" si="13"/>
        <v>0.57752670940170903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7196.5063170000003</v>
      </c>
      <c r="AN36" s="54">
        <f t="shared" si="17"/>
        <v>0.46202136752136802</v>
      </c>
      <c r="AO36" s="54">
        <f t="shared" si="18"/>
        <v>0.80718056013901196</v>
      </c>
      <c r="AP36" s="49"/>
      <c r="AQ36" s="49">
        <v>12870</v>
      </c>
      <c r="AR36" s="49">
        <v>1799.1265792500001</v>
      </c>
      <c r="AS36" s="53">
        <f t="shared" si="19"/>
        <v>0.13979227499999999</v>
      </c>
      <c r="AT36" s="57">
        <v>50</v>
      </c>
    </row>
    <row r="37" spans="1:46">
      <c r="A37" s="23">
        <v>36</v>
      </c>
      <c r="B37" s="24">
        <v>106399</v>
      </c>
      <c r="C37" s="24" t="s">
        <v>80</v>
      </c>
      <c r="D37" s="24" t="s">
        <v>76</v>
      </c>
      <c r="E37" s="25">
        <f>VLOOKUP(B37,[9]正式员工人数!$A:$C,3,0)</f>
        <v>2</v>
      </c>
      <c r="F37" s="26">
        <v>3</v>
      </c>
      <c r="G37" s="27">
        <v>100</v>
      </c>
      <c r="H37" s="28">
        <f>VLOOKUP(B37,[10]查询时间段分门店销售汇总!$D$3:$L$145,9,0)</f>
        <v>52839.15</v>
      </c>
      <c r="I37" s="28">
        <f>VLOOKUP(B37,[10]查询时间段分门店销售汇总!$D$3:$M$145,10,0)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3955.8168000000001</v>
      </c>
      <c r="N37" s="40">
        <f t="shared" si="2"/>
        <v>0.25357800000000003</v>
      </c>
      <c r="O37" s="41">
        <f t="shared" si="3"/>
        <v>1.1290416666666701</v>
      </c>
      <c r="P37" s="41">
        <f t="shared" si="4"/>
        <v>1.1353112543870401</v>
      </c>
      <c r="Q37" s="43"/>
      <c r="R37" s="43"/>
      <c r="S37" s="43">
        <f t="shared" si="5"/>
        <v>51480</v>
      </c>
      <c r="T37" s="43">
        <f t="shared" si="6"/>
        <v>11748.775895999999</v>
      </c>
      <c r="U37" s="38">
        <v>17160</v>
      </c>
      <c r="V37" s="39">
        <v>3916.258632</v>
      </c>
      <c r="W37" s="40">
        <f t="shared" si="7"/>
        <v>0.22822020000000001</v>
      </c>
      <c r="X37" s="41">
        <f t="shared" si="8"/>
        <v>1.02640151515152</v>
      </c>
      <c r="Y37" s="41">
        <f t="shared" si="9"/>
        <v>1.1467790448354001</v>
      </c>
      <c r="Z37" s="43">
        <f>150*E37</f>
        <v>300</v>
      </c>
      <c r="AA37" s="43">
        <f t="shared" si="25"/>
        <v>481.73988000000003</v>
      </c>
      <c r="AB37" s="47">
        <f>VLOOKUP(B37,[11]查询时间段分门店销售汇总!$D$3:$L$145,9,0)</f>
        <v>46010.559999999998</v>
      </c>
      <c r="AC37" s="47">
        <f>VLOOKUP(B37,[11]查询时间段分门店销售汇总!$D$3:$M$145,10,0)</f>
        <v>11811.22</v>
      </c>
      <c r="AD37" s="48">
        <f t="shared" si="10"/>
        <v>41184</v>
      </c>
      <c r="AE37" s="48">
        <f t="shared" si="11"/>
        <v>11748.775895999999</v>
      </c>
      <c r="AF37" s="49">
        <v>10296</v>
      </c>
      <c r="AG37" s="49">
        <v>2937.1939739999998</v>
      </c>
      <c r="AH37" s="53">
        <f t="shared" si="12"/>
        <v>0.28527524999999998</v>
      </c>
      <c r="AI37" s="41">
        <f t="shared" si="13"/>
        <v>1.1171950271950299</v>
      </c>
      <c r="AJ37" s="41">
        <f t="shared" si="14"/>
        <v>1.0053149455358401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0.89375602175602198</v>
      </c>
      <c r="AO37" s="54">
        <f t="shared" si="18"/>
        <v>0.87418690916159802</v>
      </c>
      <c r="AP37" s="49"/>
      <c r="AQ37" s="49">
        <v>12870</v>
      </c>
      <c r="AR37" s="49">
        <v>3377.7730701</v>
      </c>
      <c r="AS37" s="53">
        <f t="shared" si="19"/>
        <v>0.26245322999999998</v>
      </c>
      <c r="AT37" s="57">
        <v>50</v>
      </c>
    </row>
    <row r="38" spans="1:46">
      <c r="A38" s="23">
        <v>37</v>
      </c>
      <c r="B38" s="24">
        <v>101453</v>
      </c>
      <c r="C38" s="24" t="s">
        <v>81</v>
      </c>
      <c r="D38" s="24" t="s">
        <v>76</v>
      </c>
      <c r="E38" s="25">
        <f>VLOOKUP(B38,[9]正式员工人数!$A:$C,3,0)</f>
        <v>2</v>
      </c>
      <c r="F38" s="26">
        <v>3</v>
      </c>
      <c r="G38" s="27">
        <v>100</v>
      </c>
      <c r="H38" s="28">
        <f>VLOOKUP(B38,[10]查询时间段分门店销售汇总!$D$3:$L$145,9,0)</f>
        <v>40324.36</v>
      </c>
      <c r="I38" s="28">
        <f>VLOOKUP(B38,[10]查询时间段分门店销售汇总!$D$3:$M$145,10,0)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4058.6129999999998</v>
      </c>
      <c r="N38" s="40">
        <f t="shared" si="2"/>
        <v>0.26184600000000002</v>
      </c>
      <c r="O38" s="40">
        <f t="shared" si="3"/>
        <v>0.86719053763440901</v>
      </c>
      <c r="P38" s="40">
        <f t="shared" si="4"/>
        <v>0.70524832005416604</v>
      </c>
      <c r="Q38" s="43"/>
      <c r="R38" s="43"/>
      <c r="S38" s="43">
        <f t="shared" si="5"/>
        <v>51150</v>
      </c>
      <c r="T38" s="43">
        <f t="shared" si="6"/>
        <v>12054.080610000001</v>
      </c>
      <c r="U38" s="38">
        <v>17050</v>
      </c>
      <c r="V38" s="39">
        <v>4018.0268700000001</v>
      </c>
      <c r="W38" s="40">
        <f t="shared" si="7"/>
        <v>0.23566139999999999</v>
      </c>
      <c r="X38" s="40">
        <f t="shared" si="8"/>
        <v>0.78835503421309905</v>
      </c>
      <c r="Y38" s="40">
        <f t="shared" si="9"/>
        <v>0.71237204045875402</v>
      </c>
      <c r="Z38" s="43"/>
      <c r="AA38" s="43"/>
      <c r="AB38" s="47">
        <f>VLOOKUP(B38,[11]查询时间段分门店销售汇总!$D$3:$L$145,9,0)</f>
        <v>33918.31</v>
      </c>
      <c r="AC38" s="47">
        <f>VLOOKUP(B38,[11]查询时间段分门店销售汇总!$D$3:$M$145,10,0)</f>
        <v>7643.68</v>
      </c>
      <c r="AD38" s="48">
        <f t="shared" si="10"/>
        <v>40920</v>
      </c>
      <c r="AE38" s="48">
        <f t="shared" si="11"/>
        <v>12054.080610000001</v>
      </c>
      <c r="AF38" s="49">
        <v>10230</v>
      </c>
      <c r="AG38" s="49">
        <v>3013.5201525000002</v>
      </c>
      <c r="AH38" s="53">
        <f t="shared" si="12"/>
        <v>0.29457675</v>
      </c>
      <c r="AI38" s="53">
        <f t="shared" si="13"/>
        <v>0.82889320625610896</v>
      </c>
      <c r="AJ38" s="53">
        <f t="shared" si="14"/>
        <v>0.63411555367058403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0.66311456500488797</v>
      </c>
      <c r="AO38" s="54">
        <f t="shared" si="18"/>
        <v>0.55140482927876899</v>
      </c>
      <c r="AP38" s="49"/>
      <c r="AQ38" s="49">
        <v>12787.5</v>
      </c>
      <c r="AR38" s="49">
        <v>3465.548175375</v>
      </c>
      <c r="AS38" s="53">
        <f t="shared" si="19"/>
        <v>0.27101060999999999</v>
      </c>
      <c r="AT38" s="57">
        <v>50</v>
      </c>
    </row>
    <row r="39" spans="1:46">
      <c r="A39" s="23">
        <v>38</v>
      </c>
      <c r="B39" s="24">
        <v>120844</v>
      </c>
      <c r="C39" s="24" t="s">
        <v>82</v>
      </c>
      <c r="D39" s="24" t="s">
        <v>76</v>
      </c>
      <c r="E39" s="25">
        <f>VLOOKUP(B39,[9]正式员工人数!$A:$C,3,0)</f>
        <v>2</v>
      </c>
      <c r="F39" s="26">
        <v>4</v>
      </c>
      <c r="G39" s="27">
        <v>100</v>
      </c>
      <c r="H39" s="28">
        <f>VLOOKUP(B39,[10]查询时间段分门店销售汇总!$D$3:$L$145,9,0)</f>
        <v>45623.78</v>
      </c>
      <c r="I39" s="28">
        <f>VLOOKUP(B39,[10]查询时间段分门店销售汇总!$D$3:$M$145,10,0)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0.17599999999999999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7276.2623999999996</v>
      </c>
      <c r="U39" s="38">
        <v>15312</v>
      </c>
      <c r="V39" s="39">
        <v>2425.4207999999999</v>
      </c>
      <c r="W39" s="40">
        <f t="shared" si="7"/>
        <v>0.15840000000000001</v>
      </c>
      <c r="X39" s="40">
        <f t="shared" si="8"/>
        <v>0.99320315221177302</v>
      </c>
      <c r="Y39" s="40">
        <f t="shared" si="9"/>
        <v>0.91366963346456598</v>
      </c>
      <c r="Z39" s="43"/>
      <c r="AA39" s="43"/>
      <c r="AB39" s="47">
        <f>VLOOKUP(B39,[11]查询时间段分门店销售汇总!$D$3:$L$145,9,0)</f>
        <v>25496.26</v>
      </c>
      <c r="AC39" s="47">
        <f>VLOOKUP(B39,[11]查询时间段分门店销售汇总!$D$3:$M$145,10,0)</f>
        <v>4950.6400000000003</v>
      </c>
      <c r="AD39" s="48">
        <f t="shared" si="10"/>
        <v>36748.800000000003</v>
      </c>
      <c r="AE39" s="48">
        <f t="shared" si="11"/>
        <v>7276.2623999999996</v>
      </c>
      <c r="AF39" s="49">
        <v>9187.2000000000007</v>
      </c>
      <c r="AG39" s="49">
        <v>1819.0655999999999</v>
      </c>
      <c r="AH39" s="53">
        <f t="shared" si="12"/>
        <v>0.19800000000000001</v>
      </c>
      <c r="AI39" s="53">
        <f t="shared" si="13"/>
        <v>0.69379843695576404</v>
      </c>
      <c r="AJ39" s="53">
        <f t="shared" si="14"/>
        <v>0.68038227978144405</v>
      </c>
      <c r="AK39" s="48"/>
      <c r="AL39" s="48">
        <f t="shared" si="15"/>
        <v>45936</v>
      </c>
      <c r="AM39" s="48">
        <f t="shared" si="16"/>
        <v>8367.7017599999999</v>
      </c>
      <c r="AN39" s="54">
        <f t="shared" si="17"/>
        <v>0.55503874956461197</v>
      </c>
      <c r="AO39" s="54">
        <f t="shared" si="18"/>
        <v>0.59163676502734297</v>
      </c>
      <c r="AP39" s="49"/>
      <c r="AQ39" s="49">
        <v>11484</v>
      </c>
      <c r="AR39" s="49">
        <v>2091.92544</v>
      </c>
      <c r="AS39" s="53">
        <f t="shared" si="19"/>
        <v>0.18215999999999999</v>
      </c>
      <c r="AT39" s="57">
        <v>50</v>
      </c>
    </row>
    <row r="40" spans="1:46">
      <c r="A40" s="23">
        <v>39</v>
      </c>
      <c r="B40" s="24">
        <v>114286</v>
      </c>
      <c r="C40" s="24" t="s">
        <v>83</v>
      </c>
      <c r="D40" s="24" t="s">
        <v>76</v>
      </c>
      <c r="E40" s="25">
        <f>VLOOKUP(B40,[9]正式员工人数!$A:$C,3,0)</f>
        <v>2</v>
      </c>
      <c r="F40" s="26">
        <v>4</v>
      </c>
      <c r="G40" s="27">
        <v>100</v>
      </c>
      <c r="H40" s="28">
        <f>VLOOKUP(B40,[10]查询时间段分门店销售汇总!$D$3:$L$145,9,0)</f>
        <v>44028.43</v>
      </c>
      <c r="I40" s="28">
        <f>VLOOKUP(B40,[10]查询时间段分门店销售汇总!$D$3:$M$145,10,0)</f>
        <v>9580.92</v>
      </c>
      <c r="J40" s="32">
        <f t="shared" si="0"/>
        <v>36000</v>
      </c>
      <c r="K40" s="32">
        <f t="shared" si="1"/>
        <v>7674.2640000000001</v>
      </c>
      <c r="L40" s="38">
        <v>12000</v>
      </c>
      <c r="M40" s="39">
        <v>2558.0880000000002</v>
      </c>
      <c r="N40" s="40">
        <f t="shared" si="2"/>
        <v>0.213174</v>
      </c>
      <c r="O40" s="41">
        <f t="shared" si="3"/>
        <v>1.2230119444444401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7597.5213599999997</v>
      </c>
      <c r="U40" s="38">
        <v>13200</v>
      </c>
      <c r="V40" s="39">
        <v>2532.5071200000002</v>
      </c>
      <c r="W40" s="40">
        <f t="shared" si="7"/>
        <v>0.19185659999999999</v>
      </c>
      <c r="X40" s="41">
        <f t="shared" si="8"/>
        <v>1.1118290404040401</v>
      </c>
      <c r="Y40" s="41">
        <f t="shared" si="9"/>
        <v>1.2610586461055999</v>
      </c>
      <c r="Z40" s="43">
        <f>150*E40</f>
        <v>300</v>
      </c>
      <c r="AA40" s="43">
        <f t="shared" si="25"/>
        <v>571.99680000000001</v>
      </c>
      <c r="AB40" s="47">
        <f>VLOOKUP(B40,[11]查询时间段分门店销售汇总!$D$3:$L$145,9,0)</f>
        <v>26491.05</v>
      </c>
      <c r="AC40" s="47">
        <f>VLOOKUP(B40,[11]查询时间段分门店销售汇总!$D$3:$M$145,10,0)</f>
        <v>5580.38</v>
      </c>
      <c r="AD40" s="48">
        <f t="shared" si="10"/>
        <v>31680</v>
      </c>
      <c r="AE40" s="48">
        <f t="shared" si="11"/>
        <v>7597.5213599999997</v>
      </c>
      <c r="AF40" s="49">
        <v>7920</v>
      </c>
      <c r="AG40" s="49">
        <v>1899.3803399999999</v>
      </c>
      <c r="AH40" s="53">
        <f t="shared" si="12"/>
        <v>0.23982075</v>
      </c>
      <c r="AI40" s="53">
        <f t="shared" si="13"/>
        <v>0.83620738636363601</v>
      </c>
      <c r="AJ40" s="53">
        <f t="shared" si="14"/>
        <v>0.73450007385040095</v>
      </c>
      <c r="AK40" s="48"/>
      <c r="AL40" s="48">
        <f t="shared" si="15"/>
        <v>39600</v>
      </c>
      <c r="AM40" s="48">
        <f t="shared" si="16"/>
        <v>8737.1495639999994</v>
      </c>
      <c r="AN40" s="54">
        <f t="shared" si="17"/>
        <v>0.66896590909090903</v>
      </c>
      <c r="AO40" s="54">
        <f t="shared" si="18"/>
        <v>0.63869571639165301</v>
      </c>
      <c r="AP40" s="49"/>
      <c r="AQ40" s="49">
        <v>9900</v>
      </c>
      <c r="AR40" s="49">
        <v>2184.2873909999998</v>
      </c>
      <c r="AS40" s="53">
        <f t="shared" si="19"/>
        <v>0.22063509000000001</v>
      </c>
      <c r="AT40" s="57">
        <v>50</v>
      </c>
    </row>
    <row r="41" spans="1:46">
      <c r="A41" s="23">
        <v>40</v>
      </c>
      <c r="B41" s="24">
        <v>752</v>
      </c>
      <c r="C41" s="24" t="s">
        <v>84</v>
      </c>
      <c r="D41" s="24" t="s">
        <v>76</v>
      </c>
      <c r="E41" s="25">
        <f>VLOOKUP(B41,[9]正式员工人数!$A:$C,3,0)</f>
        <v>3</v>
      </c>
      <c r="F41" s="26">
        <v>5</v>
      </c>
      <c r="G41" s="27">
        <v>100</v>
      </c>
      <c r="H41" s="28">
        <f>VLOOKUP(B41,[10]查询时间段分门店销售汇总!$D$3:$L$145,9,0)</f>
        <v>16195.66</v>
      </c>
      <c r="I41" s="28">
        <f>VLOOKUP(B41,[10]查询时间段分门店销售汇总!$D$3:$M$145,10,0)</f>
        <v>2890.71</v>
      </c>
      <c r="J41" s="32">
        <f t="shared" si="0"/>
        <v>28800</v>
      </c>
      <c r="K41" s="32">
        <f t="shared" si="1"/>
        <v>6993.0432000000001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0.56234930555555596</v>
      </c>
      <c r="P41" s="40">
        <f t="shared" si="4"/>
        <v>0.41336938973864801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0.21853259999999999</v>
      </c>
      <c r="X41" s="40">
        <f t="shared" si="8"/>
        <v>0.51122664141414098</v>
      </c>
      <c r="Y41" s="40">
        <f t="shared" si="9"/>
        <v>0.417544838119846</v>
      </c>
      <c r="Z41" s="43"/>
      <c r="AA41" s="43"/>
      <c r="AB41" s="47">
        <f>VLOOKUP(B41,[11]查询时间段分门店销售汇总!$D$3:$L$145,9,0)</f>
        <v>17810.599999999999</v>
      </c>
      <c r="AC41" s="47">
        <f>VLOOKUP(B41,[11]查询时间段分门店销售汇总!$D$3:$M$145,10,0)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0.27316574999999998</v>
      </c>
      <c r="AI41" s="53">
        <f t="shared" si="13"/>
        <v>0.70275410353535395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7961.5796831999996</v>
      </c>
      <c r="AN41" s="54">
        <f t="shared" si="17"/>
        <v>0.56220328282828302</v>
      </c>
      <c r="AO41" s="54">
        <f t="shared" si="18"/>
        <v>0.41940043720794901</v>
      </c>
      <c r="AP41" s="49"/>
      <c r="AQ41" s="49">
        <v>7920</v>
      </c>
      <c r="AR41" s="49">
        <v>1990.3949207999999</v>
      </c>
      <c r="AS41" s="53">
        <f t="shared" si="19"/>
        <v>0.25131249</v>
      </c>
      <c r="AT41" s="57">
        <v>40</v>
      </c>
    </row>
    <row r="42" spans="1:46">
      <c r="A42" s="23">
        <v>41</v>
      </c>
      <c r="B42" s="24">
        <v>112888</v>
      </c>
      <c r="C42" s="24" t="s">
        <v>85</v>
      </c>
      <c r="D42" s="24" t="s">
        <v>76</v>
      </c>
      <c r="E42" s="25">
        <f>VLOOKUP(B42,[9]正式员工人数!$A:$C,3,0)</f>
        <v>2</v>
      </c>
      <c r="F42" s="26">
        <v>5</v>
      </c>
      <c r="G42" s="27">
        <v>100</v>
      </c>
      <c r="H42" s="28">
        <f>VLOOKUP(B42,[10]查询时间段分门店销售汇总!$D$3:$L$145,9,0)</f>
        <v>23756.880000000001</v>
      </c>
      <c r="I42" s="28">
        <f>VLOOKUP(B42,[10]查询时间段分门店销售汇总!$D$3:$M$145,10,0)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0.25740000000000002</v>
      </c>
      <c r="O42" s="40">
        <f t="shared" si="3"/>
        <v>0.82489166666666702</v>
      </c>
      <c r="P42" s="40">
        <f t="shared" si="4"/>
        <v>0.54272155313822001</v>
      </c>
      <c r="Q42" s="43"/>
      <c r="R42" s="43"/>
      <c r="S42" s="43">
        <f t="shared" si="5"/>
        <v>31680</v>
      </c>
      <c r="T42" s="43">
        <f t="shared" si="6"/>
        <v>7338.9888000000001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0.74990151515151504</v>
      </c>
      <c r="Y42" s="40">
        <f t="shared" si="9"/>
        <v>0.54820358902850497</v>
      </c>
      <c r="Z42" s="43"/>
      <c r="AA42" s="43"/>
      <c r="AB42" s="47">
        <f>VLOOKUP(B42,[11]查询时间段分门店销售汇总!$D$3:$L$145,9,0)</f>
        <v>14783.04</v>
      </c>
      <c r="AC42" s="47">
        <f>VLOOKUP(B42,[11]查询时间段分门店销售汇总!$D$3:$M$145,10,0)</f>
        <v>4502.42</v>
      </c>
      <c r="AD42" s="48">
        <f t="shared" si="10"/>
        <v>25344</v>
      </c>
      <c r="AE42" s="48">
        <f t="shared" si="11"/>
        <v>7338.9888000000001</v>
      </c>
      <c r="AF42" s="49">
        <v>6336</v>
      </c>
      <c r="AG42" s="49">
        <v>1834.7472</v>
      </c>
      <c r="AH42" s="53">
        <f t="shared" si="12"/>
        <v>0.28957500000000003</v>
      </c>
      <c r="AI42" s="53">
        <f t="shared" si="13"/>
        <v>0.58329545454545495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8439.8371200000001</v>
      </c>
      <c r="AN42" s="54">
        <f t="shared" si="17"/>
        <v>0.46663636363636402</v>
      </c>
      <c r="AO42" s="54">
        <f t="shared" si="18"/>
        <v>0.53347238056651003</v>
      </c>
      <c r="AP42" s="49"/>
      <c r="AQ42" s="49">
        <v>7920</v>
      </c>
      <c r="AR42" s="49">
        <v>2109.95928</v>
      </c>
      <c r="AS42" s="53">
        <f t="shared" si="19"/>
        <v>0.26640900000000001</v>
      </c>
      <c r="AT42" s="57">
        <v>40</v>
      </c>
    </row>
    <row r="43" spans="1:46">
      <c r="A43" s="23">
        <v>42</v>
      </c>
      <c r="B43" s="24">
        <v>570</v>
      </c>
      <c r="C43" s="24" t="s">
        <v>86</v>
      </c>
      <c r="D43" s="24" t="s">
        <v>76</v>
      </c>
      <c r="E43" s="25">
        <f>VLOOKUP(B43,[9]正式员工人数!$A:$C,3,0)</f>
        <v>2</v>
      </c>
      <c r="F43" s="26">
        <v>5</v>
      </c>
      <c r="G43" s="27">
        <v>100</v>
      </c>
      <c r="H43" s="28">
        <f>VLOOKUP(B43,[10]查询时间段分门店销售汇总!$D$3:$L$145,9,0)</f>
        <v>31315.58</v>
      </c>
      <c r="I43" s="28">
        <f>VLOOKUP(B43,[10]查询时间段分门店销售汇总!$D$3:$M$145,10,0)</f>
        <v>8276.74</v>
      </c>
      <c r="J43" s="32">
        <f t="shared" si="0"/>
        <v>28800</v>
      </c>
      <c r="K43" s="32">
        <f t="shared" si="1"/>
        <v>6757.1711999999998</v>
      </c>
      <c r="L43" s="38">
        <v>9600</v>
      </c>
      <c r="M43" s="39">
        <v>2252.3904000000002</v>
      </c>
      <c r="N43" s="40">
        <f t="shared" si="2"/>
        <v>0.234624</v>
      </c>
      <c r="O43" s="41">
        <f t="shared" si="3"/>
        <v>1.0873465277777801</v>
      </c>
      <c r="P43" s="41">
        <f t="shared" si="4"/>
        <v>1.2248823886539999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6689.5994879999998</v>
      </c>
      <c r="U43" s="38">
        <v>10560</v>
      </c>
      <c r="V43" s="39">
        <v>2229.8664960000001</v>
      </c>
      <c r="W43" s="40">
        <f t="shared" si="7"/>
        <v>0.2111616</v>
      </c>
      <c r="X43" s="40">
        <f t="shared" si="8"/>
        <v>0.98849684343434396</v>
      </c>
      <c r="Y43" s="41">
        <f t="shared" si="9"/>
        <v>1.2372549380343401</v>
      </c>
      <c r="Z43" s="43"/>
      <c r="AA43" s="43">
        <f t="shared" ref="AA43:AA46" si="26">(I43-K43)*0.3</f>
        <v>455.87063999999998</v>
      </c>
      <c r="AB43" s="47">
        <f>VLOOKUP(B43,[11]查询时间段分门店销售汇总!$D$3:$L$145,9,0)</f>
        <v>23070.05</v>
      </c>
      <c r="AC43" s="47">
        <f>VLOOKUP(B43,[11]查询时间段分门店销售汇总!$D$3:$M$145,10,0)</f>
        <v>6520.53</v>
      </c>
      <c r="AD43" s="48">
        <f t="shared" si="10"/>
        <v>25344</v>
      </c>
      <c r="AE43" s="48">
        <f t="shared" si="11"/>
        <v>6689.5994879999998</v>
      </c>
      <c r="AF43" s="49">
        <v>6336</v>
      </c>
      <c r="AG43" s="49">
        <v>1672.399872</v>
      </c>
      <c r="AH43" s="53">
        <f t="shared" si="12"/>
        <v>0.26395200000000002</v>
      </c>
      <c r="AI43" s="53">
        <f t="shared" si="13"/>
        <v>0.91027659406565697</v>
      </c>
      <c r="AJ43" s="53">
        <f t="shared" si="14"/>
        <v>0.97472651564517698</v>
      </c>
      <c r="AK43" s="48"/>
      <c r="AL43" s="48">
        <f t="shared" si="15"/>
        <v>31680</v>
      </c>
      <c r="AM43" s="48">
        <f t="shared" si="16"/>
        <v>7693.0394112000004</v>
      </c>
      <c r="AN43" s="54">
        <f t="shared" si="17"/>
        <v>0.728221275252525</v>
      </c>
      <c r="AO43" s="54">
        <f t="shared" si="18"/>
        <v>0.84758827447406704</v>
      </c>
      <c r="AP43" s="49"/>
      <c r="AQ43" s="49">
        <v>7920</v>
      </c>
      <c r="AR43" s="49">
        <v>1923.2598528000001</v>
      </c>
      <c r="AS43" s="53">
        <f t="shared" si="19"/>
        <v>0.24283584</v>
      </c>
      <c r="AT43" s="57">
        <v>40</v>
      </c>
    </row>
    <row r="44" spans="1:46">
      <c r="A44" s="23">
        <v>43</v>
      </c>
      <c r="B44" s="24">
        <v>113833</v>
      </c>
      <c r="C44" s="24" t="s">
        <v>87</v>
      </c>
      <c r="D44" s="24" t="s">
        <v>76</v>
      </c>
      <c r="E44" s="25">
        <f>VLOOKUP(B44,[9]正式员工人数!$A:$C,3,0)</f>
        <v>2</v>
      </c>
      <c r="F44" s="26">
        <v>6</v>
      </c>
      <c r="G44" s="27">
        <v>100</v>
      </c>
      <c r="H44" s="28">
        <f>VLOOKUP(B44,[10]查询时间段分门店销售汇总!$D$3:$L$145,9,0)</f>
        <v>30234.43</v>
      </c>
      <c r="I44" s="28">
        <f>VLOOKUP(B44,[10]查询时间段分门店销售汇总!$D$3:$M$145,10,0)</f>
        <v>7074.2</v>
      </c>
      <c r="J44" s="32">
        <f t="shared" si="0"/>
        <v>26280</v>
      </c>
      <c r="K44" s="32">
        <f t="shared" si="1"/>
        <v>6559.4880000000003</v>
      </c>
      <c r="L44" s="38">
        <v>8760</v>
      </c>
      <c r="M44" s="39">
        <v>2186.4960000000001</v>
      </c>
      <c r="N44" s="40">
        <f t="shared" si="2"/>
        <v>0.24959999999999999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6493.8931199999997</v>
      </c>
      <c r="U44" s="38">
        <v>9636</v>
      </c>
      <c r="V44" s="39">
        <v>2164.6310400000002</v>
      </c>
      <c r="W44" s="40">
        <f t="shared" si="7"/>
        <v>0.22464000000000001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VLOOKUP(B44,[11]查询时间段分门店销售汇总!$D$3:$L$145,9,0)</f>
        <v>26943.52</v>
      </c>
      <c r="AC44" s="47">
        <f>VLOOKUP(B44,[11]查询时间段分门店销售汇总!$D$3:$M$145,10,0)</f>
        <v>6228.88</v>
      </c>
      <c r="AD44" s="48">
        <f t="shared" si="10"/>
        <v>23126.400000000001</v>
      </c>
      <c r="AE44" s="48">
        <f t="shared" si="11"/>
        <v>6493.8931199999997</v>
      </c>
      <c r="AF44" s="49">
        <v>5781.6</v>
      </c>
      <c r="AG44" s="49">
        <v>1623.4732799999999</v>
      </c>
      <c r="AH44" s="53">
        <f t="shared" si="12"/>
        <v>0.28079999999999999</v>
      </c>
      <c r="AI44" s="53">
        <f t="shared" si="13"/>
        <v>1.1650546561505499</v>
      </c>
      <c r="AJ44" s="53">
        <f t="shared" si="14"/>
        <v>0.95919040934261601</v>
      </c>
      <c r="AK44" s="48"/>
      <c r="AL44" s="48">
        <f t="shared" si="15"/>
        <v>28908</v>
      </c>
      <c r="AM44" s="48">
        <f t="shared" si="16"/>
        <v>7467.9770879999996</v>
      </c>
      <c r="AN44" s="54">
        <f t="shared" si="17"/>
        <v>0.93204372492043697</v>
      </c>
      <c r="AO44" s="54">
        <f t="shared" si="18"/>
        <v>0.834078616819666</v>
      </c>
      <c r="AP44" s="49"/>
      <c r="AQ44" s="49">
        <v>7227</v>
      </c>
      <c r="AR44" s="49">
        <v>1866.9942719999999</v>
      </c>
      <c r="AS44" s="53">
        <f t="shared" si="19"/>
        <v>0.25833600000000001</v>
      </c>
      <c r="AT44" s="57">
        <v>40</v>
      </c>
    </row>
    <row r="45" spans="1:46">
      <c r="A45" s="23">
        <v>44</v>
      </c>
      <c r="B45" s="24">
        <v>104429</v>
      </c>
      <c r="C45" s="24" t="s">
        <v>88</v>
      </c>
      <c r="D45" s="24" t="s">
        <v>76</v>
      </c>
      <c r="E45" s="25">
        <f>VLOOKUP(B45,[9]正式员工人数!$A:$C,3,0)</f>
        <v>2</v>
      </c>
      <c r="F45" s="26">
        <v>6</v>
      </c>
      <c r="G45" s="27">
        <v>100</v>
      </c>
      <c r="H45" s="28">
        <f>VLOOKUP(B45,[10]查询时间段分门店销售汇总!$D$3:$L$145,9,0)</f>
        <v>22234.14</v>
      </c>
      <c r="I45" s="28">
        <f>VLOOKUP(B45,[10]查询时间段分门店销售汇总!$D$3:$M$145,10,0)</f>
        <v>5170.17</v>
      </c>
      <c r="J45" s="32">
        <f t="shared" si="0"/>
        <v>25200</v>
      </c>
      <c r="K45" s="32">
        <f t="shared" si="1"/>
        <v>4479.6023999999998</v>
      </c>
      <c r="L45" s="38">
        <v>8400</v>
      </c>
      <c r="M45" s="39">
        <v>1493.2008000000001</v>
      </c>
      <c r="N45" s="40">
        <f t="shared" si="2"/>
        <v>0.177762</v>
      </c>
      <c r="O45" s="40">
        <f t="shared" si="3"/>
        <v>0.88230714285714296</v>
      </c>
      <c r="P45" s="41">
        <f t="shared" si="4"/>
        <v>1.1541582351147901</v>
      </c>
      <c r="Q45" s="43"/>
      <c r="R45" s="43"/>
      <c r="S45" s="43">
        <f t="shared" si="5"/>
        <v>27720</v>
      </c>
      <c r="T45" s="43">
        <f t="shared" si="6"/>
        <v>4434.8063760000005</v>
      </c>
      <c r="U45" s="38">
        <v>9240</v>
      </c>
      <c r="V45" s="39">
        <v>1478.2687920000001</v>
      </c>
      <c r="W45" s="40">
        <f t="shared" si="7"/>
        <v>0.15998580000000001</v>
      </c>
      <c r="X45" s="40">
        <f t="shared" si="8"/>
        <v>0.80209740259740303</v>
      </c>
      <c r="Y45" s="41">
        <f t="shared" si="9"/>
        <v>1.1658163991058501</v>
      </c>
      <c r="Z45" s="43"/>
      <c r="AA45" s="43">
        <f t="shared" si="26"/>
        <v>207.17027999999999</v>
      </c>
      <c r="AB45" s="47">
        <f>VLOOKUP(B45,[11]查询时间段分门店销售汇总!$D$3:$L$145,9,0)</f>
        <v>17675.849999999999</v>
      </c>
      <c r="AC45" s="47">
        <f>VLOOKUP(B45,[11]查询时间段分门店销售汇总!$D$3:$M$145,10,0)</f>
        <v>2635.15</v>
      </c>
      <c r="AD45" s="48">
        <f t="shared" si="10"/>
        <v>22176</v>
      </c>
      <c r="AE45" s="48">
        <f t="shared" si="11"/>
        <v>4434.8063760000005</v>
      </c>
      <c r="AF45" s="49">
        <v>5544</v>
      </c>
      <c r="AG45" s="49">
        <v>1108.7015940000001</v>
      </c>
      <c r="AH45" s="53">
        <f t="shared" si="12"/>
        <v>0.19998225</v>
      </c>
      <c r="AI45" s="53">
        <f t="shared" si="13"/>
        <v>0.79707115800865802</v>
      </c>
      <c r="AJ45" s="53">
        <f t="shared" si="14"/>
        <v>0.59419730571795304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0.63765692640692595</v>
      </c>
      <c r="AO45" s="54">
        <f t="shared" si="18"/>
        <v>0.51669330931995905</v>
      </c>
      <c r="AP45" s="49"/>
      <c r="AQ45" s="49">
        <v>6930</v>
      </c>
      <c r="AR45" s="49">
        <v>1275.0068331</v>
      </c>
      <c r="AS45" s="53">
        <f t="shared" si="19"/>
        <v>0.18398366999999999</v>
      </c>
      <c r="AT45" s="57">
        <v>40</v>
      </c>
    </row>
    <row r="46" spans="1:46">
      <c r="A46" s="23">
        <v>45</v>
      </c>
      <c r="B46" s="24">
        <v>118951</v>
      </c>
      <c r="C46" s="24" t="s">
        <v>89</v>
      </c>
      <c r="D46" s="24" t="s">
        <v>76</v>
      </c>
      <c r="E46" s="25">
        <f>VLOOKUP(B46,[9]正式员工人数!$A:$C,3,0)</f>
        <v>2</v>
      </c>
      <c r="F46" s="26">
        <v>6</v>
      </c>
      <c r="G46" s="27">
        <v>100</v>
      </c>
      <c r="H46" s="28">
        <f>VLOOKUP(B46,[10]查询时间段分门店销售汇总!$D$3:$L$145,9,0)</f>
        <v>23666.21</v>
      </c>
      <c r="I46" s="28">
        <f>VLOOKUP(B46,[10]查询时间段分门店销售汇总!$D$3:$M$145,10,0)</f>
        <v>8439.84</v>
      </c>
      <c r="J46" s="32">
        <f t="shared" si="0"/>
        <v>25200</v>
      </c>
      <c r="K46" s="32">
        <f t="shared" si="1"/>
        <v>6079.6008000000002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0.93913531746031698</v>
      </c>
      <c r="P46" s="41">
        <f t="shared" si="4"/>
        <v>1.3882227267290299</v>
      </c>
      <c r="Q46" s="43"/>
      <c r="R46" s="43"/>
      <c r="S46" s="43">
        <f t="shared" si="5"/>
        <v>27720</v>
      </c>
      <c r="T46" s="43">
        <f t="shared" si="6"/>
        <v>6018.8047919999999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0.85375937950937997</v>
      </c>
      <c r="Y46" s="41">
        <f t="shared" si="9"/>
        <v>1.4022451785141701</v>
      </c>
      <c r="Z46" s="43"/>
      <c r="AA46" s="43">
        <f t="shared" si="26"/>
        <v>708.07176000000004</v>
      </c>
      <c r="AB46" s="47">
        <f>VLOOKUP(B46,[11]查询时间段分门店销售汇总!$D$3:$L$145,9,0)</f>
        <v>19264.61</v>
      </c>
      <c r="AC46" s="47">
        <f>VLOOKUP(B46,[11]查询时间段分门店销售汇总!$D$3:$M$145,10,0)</f>
        <v>6109.49</v>
      </c>
      <c r="AD46" s="48">
        <f t="shared" si="10"/>
        <v>22176</v>
      </c>
      <c r="AE46" s="48">
        <f t="shared" si="11"/>
        <v>6018.8047919999999</v>
      </c>
      <c r="AF46" s="49">
        <v>5544</v>
      </c>
      <c r="AG46" s="49">
        <v>1504.701198</v>
      </c>
      <c r="AH46" s="53">
        <f t="shared" si="12"/>
        <v>0.27141074999999998</v>
      </c>
      <c r="AI46" s="53">
        <f t="shared" si="13"/>
        <v>0.86871437590187595</v>
      </c>
      <c r="AJ46" s="53">
        <f t="shared" si="14"/>
        <v>1.0150669794309599</v>
      </c>
      <c r="AK46" s="48"/>
      <c r="AL46" s="48">
        <f t="shared" si="15"/>
        <v>27720</v>
      </c>
      <c r="AM46" s="48">
        <f t="shared" si="16"/>
        <v>6921.6255107999996</v>
      </c>
      <c r="AN46" s="54">
        <f t="shared" si="17"/>
        <v>0.69497150072150105</v>
      </c>
      <c r="AO46" s="54">
        <f t="shared" si="18"/>
        <v>0.88266693863561296</v>
      </c>
      <c r="AP46" s="49"/>
      <c r="AQ46" s="49">
        <v>6930</v>
      </c>
      <c r="AR46" s="49">
        <v>1730.4063776999999</v>
      </c>
      <c r="AS46" s="53">
        <f t="shared" si="19"/>
        <v>0.24969789000000001</v>
      </c>
      <c r="AT46" s="57">
        <v>40</v>
      </c>
    </row>
    <row r="47" spans="1:46">
      <c r="A47" s="23">
        <v>46</v>
      </c>
      <c r="B47" s="24">
        <v>113025</v>
      </c>
      <c r="C47" s="24" t="s">
        <v>90</v>
      </c>
      <c r="D47" s="24" t="s">
        <v>76</v>
      </c>
      <c r="E47" s="25">
        <f>VLOOKUP(B47,[9]正式员工人数!$A:$C,3,0)</f>
        <v>2</v>
      </c>
      <c r="F47" s="26">
        <v>7</v>
      </c>
      <c r="G47" s="27">
        <v>50</v>
      </c>
      <c r="H47" s="28">
        <f>VLOOKUP(B47,[10]查询时间段分门店销售汇总!$D$3:$L$145,9,0)</f>
        <v>32664.41</v>
      </c>
      <c r="I47" s="28">
        <f>VLOOKUP(B47,[10]查询时间段分门店销售汇总!$D$3:$M$145,10,0)</f>
        <v>5165.22</v>
      </c>
      <c r="J47" s="32">
        <f t="shared" si="0"/>
        <v>24480</v>
      </c>
      <c r="K47" s="32">
        <f t="shared" si="1"/>
        <v>5172.6729599999999</v>
      </c>
      <c r="L47" s="38">
        <v>8160</v>
      </c>
      <c r="M47" s="39">
        <v>1724.22432</v>
      </c>
      <c r="N47" s="40">
        <f t="shared" si="2"/>
        <v>0.21130199999999999</v>
      </c>
      <c r="O47" s="41">
        <f t="shared" si="3"/>
        <v>1.3343304738562101</v>
      </c>
      <c r="P47" s="40">
        <f t="shared" si="4"/>
        <v>0.99855916659382205</v>
      </c>
      <c r="Q47" s="43"/>
      <c r="R47" s="43"/>
      <c r="S47" s="43">
        <f t="shared" si="5"/>
        <v>26928</v>
      </c>
      <c r="T47" s="43">
        <f t="shared" si="6"/>
        <v>5120.9462303999999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VLOOKUP(B47,[11]查询时间段分门店销售汇总!$D$3:$L$145,9,0)</f>
        <v>17618.97</v>
      </c>
      <c r="AC47" s="47">
        <f>VLOOKUP(B47,[11]查询时间段分门店销售汇总!$D$3:$M$145,10,0)</f>
        <v>4172.28</v>
      </c>
      <c r="AD47" s="48">
        <f t="shared" si="10"/>
        <v>21542.400000000001</v>
      </c>
      <c r="AE47" s="48">
        <f t="shared" si="11"/>
        <v>5120.9462303999999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0.81787405303030303</v>
      </c>
      <c r="AJ47" s="53">
        <f t="shared" si="14"/>
        <v>0.81474786343814098</v>
      </c>
      <c r="AK47" s="48"/>
      <c r="AL47" s="48">
        <f t="shared" si="15"/>
        <v>26928</v>
      </c>
      <c r="AM47" s="48">
        <f t="shared" si="16"/>
        <v>5889.0881649599996</v>
      </c>
      <c r="AN47" s="54">
        <f t="shared" si="17"/>
        <v>0.65429924242424198</v>
      </c>
      <c r="AO47" s="54">
        <f t="shared" si="18"/>
        <v>0.70847640298968795</v>
      </c>
      <c r="AP47" s="49"/>
      <c r="AQ47" s="49">
        <v>6732</v>
      </c>
      <c r="AR47" s="49">
        <v>1472.2720412399999</v>
      </c>
      <c r="AS47" s="53">
        <f t="shared" si="19"/>
        <v>0.21869757000000001</v>
      </c>
      <c r="AT47" s="57">
        <v>40</v>
      </c>
    </row>
    <row r="48" spans="1:46">
      <c r="A48" s="23">
        <v>47</v>
      </c>
      <c r="B48" s="24">
        <v>116773</v>
      </c>
      <c r="C48" s="24" t="s">
        <v>91</v>
      </c>
      <c r="D48" s="24" t="s">
        <v>76</v>
      </c>
      <c r="E48" s="25">
        <f>VLOOKUP(B48,[9]正式员工人数!$A:$C,3,0)</f>
        <v>2</v>
      </c>
      <c r="F48" s="26">
        <v>7</v>
      </c>
      <c r="G48" s="27">
        <v>50</v>
      </c>
      <c r="H48" s="28">
        <f>VLOOKUP(B48,[10]查询时间段分门店销售汇总!$D$3:$L$145,9,0)</f>
        <v>21165.56</v>
      </c>
      <c r="I48" s="28">
        <f>VLOOKUP(B48,[10]查询时间段分门店销售汇总!$D$3:$M$145,10,0)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0.24959999999999999</v>
      </c>
      <c r="O48" s="40">
        <f t="shared" si="3"/>
        <v>0.88189833333333301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5930.4960000000001</v>
      </c>
      <c r="U48" s="38">
        <v>8800</v>
      </c>
      <c r="V48" s="39">
        <v>1976.8320000000001</v>
      </c>
      <c r="W48" s="40">
        <f t="shared" si="7"/>
        <v>0.22464000000000001</v>
      </c>
      <c r="X48" s="40">
        <f t="shared" si="8"/>
        <v>0.80172575757575804</v>
      </c>
      <c r="Y48" s="40">
        <f t="shared" si="9"/>
        <v>0.85152911324786296</v>
      </c>
      <c r="Z48" s="43"/>
      <c r="AA48" s="43"/>
      <c r="AB48" s="47">
        <f>VLOOKUP(B48,[11]查询时间段分门店销售汇总!$D$3:$L$145,9,0)</f>
        <v>17889.75</v>
      </c>
      <c r="AC48" s="47">
        <f>VLOOKUP(B48,[11]查询时间段分门店销售汇总!$D$3:$M$145,10,0)</f>
        <v>5578.69</v>
      </c>
      <c r="AD48" s="48">
        <f t="shared" si="10"/>
        <v>21120</v>
      </c>
      <c r="AE48" s="48">
        <f t="shared" si="11"/>
        <v>5930.4960000000001</v>
      </c>
      <c r="AF48" s="49">
        <v>5280</v>
      </c>
      <c r="AG48" s="49">
        <v>1482.624</v>
      </c>
      <c r="AH48" s="53">
        <f t="shared" si="12"/>
        <v>0.28079999999999999</v>
      </c>
      <c r="AI48" s="53">
        <f t="shared" si="13"/>
        <v>0.84705255681818203</v>
      </c>
      <c r="AJ48" s="53">
        <f t="shared" si="14"/>
        <v>0.94067848625140305</v>
      </c>
      <c r="AK48" s="48"/>
      <c r="AL48" s="48">
        <f t="shared" si="15"/>
        <v>26400</v>
      </c>
      <c r="AM48" s="48">
        <f t="shared" si="16"/>
        <v>6820.0703999999996</v>
      </c>
      <c r="AN48" s="54">
        <f t="shared" si="17"/>
        <v>0.67764204545454498</v>
      </c>
      <c r="AO48" s="54">
        <f t="shared" si="18"/>
        <v>0.81798129239252404</v>
      </c>
      <c r="AP48" s="49"/>
      <c r="AQ48" s="49">
        <v>6600</v>
      </c>
      <c r="AR48" s="49">
        <v>1705.0175999999999</v>
      </c>
      <c r="AS48" s="53">
        <f t="shared" si="19"/>
        <v>0.25833600000000001</v>
      </c>
      <c r="AT48" s="57">
        <v>40</v>
      </c>
    </row>
    <row r="49" spans="1:46">
      <c r="A49" s="23">
        <v>48</v>
      </c>
      <c r="B49" s="24">
        <v>119263</v>
      </c>
      <c r="C49" s="24" t="s">
        <v>92</v>
      </c>
      <c r="D49" s="24" t="s">
        <v>76</v>
      </c>
      <c r="E49" s="25">
        <f>VLOOKUP(B49,[9]正式员工人数!$A:$C,3,0)</f>
        <v>2</v>
      </c>
      <c r="F49" s="26">
        <v>8</v>
      </c>
      <c r="G49" s="27">
        <v>50</v>
      </c>
      <c r="H49" s="28">
        <f>VLOOKUP(B49,[10]查询时间段分门店销售汇总!$D$3:$L$145,9,0)</f>
        <v>31389.46</v>
      </c>
      <c r="I49" s="28">
        <f>VLOOKUP(B49,[10]查询时间段分门店销售汇总!$D$3:$M$145,10,0)</f>
        <v>5534.78</v>
      </c>
      <c r="J49" s="32">
        <f t="shared" si="0"/>
        <v>23040</v>
      </c>
      <c r="K49" s="32">
        <f t="shared" si="1"/>
        <v>4672.5119999999997</v>
      </c>
      <c r="L49" s="38">
        <v>7680</v>
      </c>
      <c r="M49" s="39">
        <v>1557.5039999999999</v>
      </c>
      <c r="N49" s="40">
        <f t="shared" si="2"/>
        <v>0.20280000000000001</v>
      </c>
      <c r="O49" s="41">
        <f t="shared" si="3"/>
        <v>1.3623897569444401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4625.7868799999997</v>
      </c>
      <c r="U49" s="38">
        <v>8448</v>
      </c>
      <c r="V49" s="39">
        <v>1541.92896</v>
      </c>
      <c r="W49" s="40">
        <f t="shared" si="7"/>
        <v>0.18251999999999999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258.68040000000002</v>
      </c>
      <c r="AB49" s="47">
        <f>VLOOKUP(B49,[11]查询时间段分门店销售汇总!$D$3:$L$145,9,0)</f>
        <v>20491.849999999999</v>
      </c>
      <c r="AC49" s="47">
        <f>VLOOKUP(B49,[11]查询时间段分门店销售汇总!$D$3:$M$145,10,0)</f>
        <v>4696.41</v>
      </c>
      <c r="AD49" s="48">
        <f t="shared" si="10"/>
        <v>20275.2</v>
      </c>
      <c r="AE49" s="48">
        <f t="shared" si="11"/>
        <v>4625.7868799999997</v>
      </c>
      <c r="AF49" s="49">
        <v>5068.8</v>
      </c>
      <c r="AG49" s="49">
        <v>1156.4467199999999</v>
      </c>
      <c r="AH49" s="53">
        <f t="shared" si="12"/>
        <v>0.22814999999999999</v>
      </c>
      <c r="AI49" s="41">
        <f t="shared" si="13"/>
        <v>1.0106854679608599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0.80854837436868698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pans="1:46">
      <c r="A50" s="23">
        <v>49</v>
      </c>
      <c r="B50" s="24">
        <v>122906</v>
      </c>
      <c r="C50" s="24" t="s">
        <v>93</v>
      </c>
      <c r="D50" s="24" t="s">
        <v>76</v>
      </c>
      <c r="E50" s="25">
        <f>VLOOKUP(B50,[9]正式员工人数!$A:$C,3,0)</f>
        <v>2</v>
      </c>
      <c r="F50" s="26">
        <v>8</v>
      </c>
      <c r="G50" s="27">
        <v>50</v>
      </c>
      <c r="H50" s="28">
        <f>VLOOKUP(B50,[10]查询时间段分门店销售汇总!$D$3:$L$145,9,0)</f>
        <v>14604.51</v>
      </c>
      <c r="I50" s="28">
        <f>VLOOKUP(B50,[10]查询时间段分门店销售汇总!$D$3:$M$145,10,0)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0.23400000000000001</v>
      </c>
      <c r="O50" s="40">
        <f t="shared" si="3"/>
        <v>0.63387630208333301</v>
      </c>
      <c r="P50" s="40">
        <f t="shared" si="4"/>
        <v>0.56398942010921205</v>
      </c>
      <c r="Q50" s="43"/>
      <c r="R50" s="43"/>
      <c r="S50" s="43">
        <f t="shared" si="5"/>
        <v>25344</v>
      </c>
      <c r="T50" s="43">
        <f t="shared" si="6"/>
        <v>5337.4463999999998</v>
      </c>
      <c r="U50" s="38">
        <v>8448</v>
      </c>
      <c r="V50" s="39">
        <v>1779.1487999999999</v>
      </c>
      <c r="W50" s="40">
        <f t="shared" si="7"/>
        <v>0.21060000000000001</v>
      </c>
      <c r="X50" s="40">
        <f t="shared" si="8"/>
        <v>0.57625118371212103</v>
      </c>
      <c r="Y50" s="40">
        <f t="shared" si="9"/>
        <v>0.56968628293859802</v>
      </c>
      <c r="Z50" s="43"/>
      <c r="AA50" s="43"/>
      <c r="AB50" s="47">
        <f>VLOOKUP(B50,[11]查询时间段分门店销售汇总!$D$3:$L$145,9,0)</f>
        <v>15061.8</v>
      </c>
      <c r="AC50" s="47">
        <f>VLOOKUP(B50,[11]查询时间段分门店销售汇总!$D$3:$M$145,10,0)</f>
        <v>3670.31</v>
      </c>
      <c r="AD50" s="48">
        <f t="shared" si="10"/>
        <v>20275.2</v>
      </c>
      <c r="AE50" s="48">
        <f t="shared" si="11"/>
        <v>5337.4463999999998</v>
      </c>
      <c r="AF50" s="49">
        <v>5068.8</v>
      </c>
      <c r="AG50" s="49">
        <v>1334.3616</v>
      </c>
      <c r="AH50" s="53">
        <f t="shared" si="12"/>
        <v>0.26324999999999998</v>
      </c>
      <c r="AI50" s="53">
        <f t="shared" si="13"/>
        <v>0.74286813446969702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6138.0633600000001</v>
      </c>
      <c r="AN50" s="54">
        <f t="shared" si="17"/>
        <v>0.59429450757575797</v>
      </c>
      <c r="AO50" s="54">
        <f t="shared" si="18"/>
        <v>0.59795896274358395</v>
      </c>
      <c r="AP50" s="49"/>
      <c r="AQ50" s="49">
        <v>6336</v>
      </c>
      <c r="AR50" s="49">
        <v>1534.51584</v>
      </c>
      <c r="AS50" s="53">
        <f t="shared" si="19"/>
        <v>0.24218999999999999</v>
      </c>
      <c r="AT50" s="57">
        <v>40</v>
      </c>
    </row>
    <row r="51" spans="1:46">
      <c r="A51" s="23">
        <v>50</v>
      </c>
      <c r="B51" s="24">
        <v>113298</v>
      </c>
      <c r="C51" s="24" t="s">
        <v>94</v>
      </c>
      <c r="D51" s="24" t="s">
        <v>76</v>
      </c>
      <c r="E51" s="25">
        <f>VLOOKUP(B51,[9]正式员工人数!$A:$C,3,0)</f>
        <v>1</v>
      </c>
      <c r="F51" s="26">
        <v>9</v>
      </c>
      <c r="G51" s="27">
        <v>50</v>
      </c>
      <c r="H51" s="28">
        <f>VLOOKUP(B51,[10]查询时间段分门店销售汇总!$D$3:$L$145,9,0)</f>
        <v>12165.2</v>
      </c>
      <c r="I51" s="28">
        <f>VLOOKUP(B51,[10]查询时间段分门店销售汇总!$D$3:$M$145,10,0)</f>
        <v>2002.87</v>
      </c>
      <c r="J51" s="32">
        <f t="shared" si="0"/>
        <v>21600</v>
      </c>
      <c r="K51" s="32">
        <f t="shared" si="1"/>
        <v>5507.6112000000003</v>
      </c>
      <c r="L51" s="38">
        <v>7200</v>
      </c>
      <c r="M51" s="39">
        <v>1835.8704</v>
      </c>
      <c r="N51" s="40">
        <f t="shared" si="2"/>
        <v>0.25498199999999999</v>
      </c>
      <c r="O51" s="40">
        <f t="shared" si="3"/>
        <v>0.56320370370370398</v>
      </c>
      <c r="P51" s="40">
        <f t="shared" si="4"/>
        <v>0.36365493628163098</v>
      </c>
      <c r="Q51" s="43"/>
      <c r="R51" s="43"/>
      <c r="S51" s="43">
        <f t="shared" si="5"/>
        <v>23760</v>
      </c>
      <c r="T51" s="43">
        <f t="shared" si="6"/>
        <v>5452.5350879999996</v>
      </c>
      <c r="U51" s="38">
        <v>7920</v>
      </c>
      <c r="V51" s="39">
        <v>1817.511696</v>
      </c>
      <c r="W51" s="40">
        <f t="shared" si="7"/>
        <v>0.22948379999999999</v>
      </c>
      <c r="X51" s="40">
        <f t="shared" si="8"/>
        <v>0.51200336700336702</v>
      </c>
      <c r="Y51" s="40">
        <f t="shared" si="9"/>
        <v>0.36732821846629399</v>
      </c>
      <c r="Z51" s="43"/>
      <c r="AA51" s="43"/>
      <c r="AB51" s="47">
        <f>VLOOKUP(B51,[11]查询时间段分门店销售汇总!$D$3:$L$145,9,0)</f>
        <v>27895.97</v>
      </c>
      <c r="AC51" s="47">
        <f>VLOOKUP(B51,[11]查询时间段分门店销售汇总!$D$3:$M$145,10,0)</f>
        <v>5395.53</v>
      </c>
      <c r="AD51" s="48">
        <f t="shared" si="10"/>
        <v>19008</v>
      </c>
      <c r="AE51" s="48">
        <f t="shared" si="11"/>
        <v>5452.5350879999996</v>
      </c>
      <c r="AF51" s="49">
        <v>4752</v>
      </c>
      <c r="AG51" s="49">
        <v>1363.1337719999999</v>
      </c>
      <c r="AH51" s="53">
        <f t="shared" si="12"/>
        <v>0.28685474999999999</v>
      </c>
      <c r="AI51" s="53">
        <f t="shared" si="13"/>
        <v>1.4675910143097599</v>
      </c>
      <c r="AJ51" s="53">
        <f t="shared" si="14"/>
        <v>0.98954521390876404</v>
      </c>
      <c r="AK51" s="48"/>
      <c r="AL51" s="48">
        <f t="shared" si="15"/>
        <v>23760</v>
      </c>
      <c r="AM51" s="48">
        <f t="shared" si="16"/>
        <v>6270.4153512000003</v>
      </c>
      <c r="AN51" s="54">
        <f t="shared" si="17"/>
        <v>1.1740728114478101</v>
      </c>
      <c r="AO51" s="54">
        <f t="shared" si="18"/>
        <v>0.86047409905109895</v>
      </c>
      <c r="AP51" s="49"/>
      <c r="AQ51" s="49">
        <v>5940</v>
      </c>
      <c r="AR51" s="49">
        <v>1567.6038378000001</v>
      </c>
      <c r="AS51" s="53">
        <f t="shared" si="19"/>
        <v>0.26390637</v>
      </c>
      <c r="AT51" s="57">
        <v>40</v>
      </c>
    </row>
    <row r="52" spans="1:46">
      <c r="A52" s="23">
        <v>51</v>
      </c>
      <c r="B52" s="24">
        <v>307</v>
      </c>
      <c r="C52" s="24" t="s">
        <v>95</v>
      </c>
      <c r="D52" s="24" t="s">
        <v>96</v>
      </c>
      <c r="E52" s="25">
        <f>VLOOKUP(B52,[9]正式员工人数!$A:$C,3,0)</f>
        <v>9</v>
      </c>
      <c r="F52" s="31">
        <v>1</v>
      </c>
      <c r="G52" s="32">
        <v>200</v>
      </c>
      <c r="H52" s="28">
        <f>VLOOKUP(B52,[10]查询时间段分门店销售汇总!$D$3:$L$145,9,0)</f>
        <v>377480.42</v>
      </c>
      <c r="I52" s="28">
        <f>VLOOKUP(B52,[10]查询时间段分门店销售汇总!$D$3:$M$145,10,0)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0.63810479375696805</v>
      </c>
      <c r="Q52" s="43"/>
      <c r="R52" s="43"/>
      <c r="S52" s="43">
        <f t="shared" si="5"/>
        <v>445500</v>
      </c>
      <c r="T52" s="43">
        <f t="shared" si="6"/>
        <v>71930.429999999993</v>
      </c>
      <c r="U52" s="38">
        <v>148500</v>
      </c>
      <c r="V52" s="39">
        <v>23976.81</v>
      </c>
      <c r="W52" s="40">
        <f t="shared" si="7"/>
        <v>0.16145999999999999</v>
      </c>
      <c r="X52" s="40">
        <f t="shared" si="8"/>
        <v>0.84731856341189704</v>
      </c>
      <c r="Y52" s="40">
        <f t="shared" si="9"/>
        <v>0.64455029672421005</v>
      </c>
      <c r="Z52" s="43"/>
      <c r="AA52" s="43"/>
      <c r="AB52" s="47">
        <f>VLOOKUP(B52,[11]查询时间段分门店销售汇总!$D$3:$L$145,9,0)</f>
        <v>430575.17</v>
      </c>
      <c r="AC52" s="47">
        <f>VLOOKUP(B52,[11]查询时间段分门店销售汇总!$D$3:$M$145,10,0)</f>
        <v>56643.79</v>
      </c>
      <c r="AD52" s="48">
        <f t="shared" si="10"/>
        <v>356400</v>
      </c>
      <c r="AE52" s="48">
        <f t="shared" si="11"/>
        <v>71930.429999999993</v>
      </c>
      <c r="AF52" s="49">
        <v>89100</v>
      </c>
      <c r="AG52" s="49">
        <v>17982.607499999998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0.78748020830683196</v>
      </c>
      <c r="AK52" s="48"/>
      <c r="AL52" s="48">
        <f t="shared" si="15"/>
        <v>445500</v>
      </c>
      <c r="AM52" s="48">
        <f t="shared" si="16"/>
        <v>82719.994500000001</v>
      </c>
      <c r="AN52" s="54">
        <f t="shared" si="17"/>
        <v>0.96649869809203104</v>
      </c>
      <c r="AO52" s="54">
        <f t="shared" si="18"/>
        <v>0.68476539852768004</v>
      </c>
      <c r="AP52" s="49"/>
      <c r="AQ52" s="49">
        <v>111375</v>
      </c>
      <c r="AR52" s="49">
        <v>20679.998625</v>
      </c>
      <c r="AS52" s="53">
        <f t="shared" si="19"/>
        <v>0.18567900000000001</v>
      </c>
      <c r="AT52" s="57">
        <v>100</v>
      </c>
    </row>
    <row r="53" spans="1:46">
      <c r="A53" s="23">
        <v>52</v>
      </c>
      <c r="B53" s="24">
        <v>750</v>
      </c>
      <c r="C53" s="24" t="s">
        <v>97</v>
      </c>
      <c r="D53" s="24" t="s">
        <v>96</v>
      </c>
      <c r="E53" s="25">
        <f>VLOOKUP(B53,[9]正式员工人数!$A:$C,3,0)</f>
        <v>4</v>
      </c>
      <c r="F53" s="31">
        <v>2</v>
      </c>
      <c r="G53" s="32">
        <v>200</v>
      </c>
      <c r="H53" s="28">
        <f>VLOOKUP(B53,[10]查询时间段分门店销售汇总!$D$3:$L$145,9,0)</f>
        <v>136705.5</v>
      </c>
      <c r="I53" s="28">
        <f>VLOOKUP(B53,[10]查询时间段分门店销售汇总!$D$3:$M$145,10,0)</f>
        <v>25203.02</v>
      </c>
      <c r="J53" s="32">
        <f t="shared" si="0"/>
        <v>151200</v>
      </c>
      <c r="K53" s="32">
        <f t="shared" si="1"/>
        <v>38105.121599999999</v>
      </c>
      <c r="L53" s="38">
        <v>50400</v>
      </c>
      <c r="M53" s="39">
        <v>12701.707200000001</v>
      </c>
      <c r="N53" s="40">
        <f t="shared" si="2"/>
        <v>0.25201800000000002</v>
      </c>
      <c r="O53" s="40">
        <f t="shared" si="3"/>
        <v>0.904136904761905</v>
      </c>
      <c r="P53" s="40">
        <f t="shared" si="4"/>
        <v>0.66140767806918599</v>
      </c>
      <c r="Q53" s="43"/>
      <c r="R53" s="43"/>
      <c r="S53" s="43">
        <f t="shared" si="5"/>
        <v>166320</v>
      </c>
      <c r="T53" s="43">
        <f t="shared" si="6"/>
        <v>37724.070383999999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0.66808856370624903</v>
      </c>
      <c r="Z53" s="43"/>
      <c r="AA53" s="43"/>
      <c r="AB53" s="47">
        <f>VLOOKUP(B53,[11]查询时间段分门店销售汇总!$D$3:$L$145,9,0)</f>
        <v>122913.46</v>
      </c>
      <c r="AC53" s="47">
        <f>VLOOKUP(B53,[11]查询时间段分门店销售汇总!$D$3:$M$145,10,0)</f>
        <v>34284.15</v>
      </c>
      <c r="AD53" s="48">
        <f t="shared" si="10"/>
        <v>133056</v>
      </c>
      <c r="AE53" s="48">
        <f t="shared" si="11"/>
        <v>37724.070383999999</v>
      </c>
      <c r="AF53" s="49">
        <v>33264</v>
      </c>
      <c r="AG53" s="49">
        <v>9431.0175959999997</v>
      </c>
      <c r="AH53" s="53">
        <f t="shared" si="12"/>
        <v>0.28352024999999997</v>
      </c>
      <c r="AI53" s="53">
        <f t="shared" si="13"/>
        <v>0.92377239658489696</v>
      </c>
      <c r="AJ53" s="53">
        <f t="shared" si="14"/>
        <v>0.90881364738787596</v>
      </c>
      <c r="AK53" s="48"/>
      <c r="AL53" s="48">
        <f t="shared" si="15"/>
        <v>166320</v>
      </c>
      <c r="AM53" s="48">
        <f t="shared" si="16"/>
        <v>43382.680941600003</v>
      </c>
      <c r="AN53" s="54">
        <f t="shared" si="17"/>
        <v>0.73901791726791699</v>
      </c>
      <c r="AO53" s="54">
        <f t="shared" si="18"/>
        <v>0.790272736859023</v>
      </c>
      <c r="AP53" s="49"/>
      <c r="AQ53" s="49">
        <v>41580</v>
      </c>
      <c r="AR53" s="49">
        <v>10845.670235400001</v>
      </c>
      <c r="AS53" s="53">
        <f t="shared" si="19"/>
        <v>0.26083863000000002</v>
      </c>
      <c r="AT53" s="57">
        <v>80</v>
      </c>
    </row>
    <row r="54" spans="1:46">
      <c r="A54" s="23">
        <v>53</v>
      </c>
      <c r="B54" s="24">
        <v>742</v>
      </c>
      <c r="C54" s="24" t="s">
        <v>360</v>
      </c>
      <c r="D54" s="24" t="s">
        <v>96</v>
      </c>
      <c r="E54" s="25">
        <f>VLOOKUP(B54,[9]正式员工人数!$A:$C,3,0)</f>
        <v>2</v>
      </c>
      <c r="F54" s="31">
        <v>2</v>
      </c>
      <c r="G54" s="32">
        <v>200</v>
      </c>
      <c r="H54" s="28">
        <f>VLOOKUP(B54,[10]查询时间段分门店销售汇总!$D$3:$L$145,9,0)</f>
        <v>69690.48</v>
      </c>
      <c r="I54" s="28">
        <f>VLOOKUP(B54,[10]查询时间段分门店销售汇总!$D$3:$M$145,10,0)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0.16769999999999999</v>
      </c>
      <c r="O54" s="41">
        <f t="shared" si="3"/>
        <v>1.03245155555556</v>
      </c>
      <c r="P54" s="40">
        <f t="shared" si="4"/>
        <v>0.98202963846374702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3735.5174999999999</v>
      </c>
      <c r="W54" s="40">
        <f t="shared" si="7"/>
        <v>0.15093000000000001</v>
      </c>
      <c r="X54" s="40">
        <f t="shared" si="8"/>
        <v>0.938592323232323</v>
      </c>
      <c r="Y54" s="40">
        <f t="shared" si="9"/>
        <v>0.99194912976136096</v>
      </c>
      <c r="Z54" s="43"/>
      <c r="AA54" s="43"/>
      <c r="AB54" s="47">
        <f>VLOOKUP(B54,[11]查询时间段分门店销售汇总!$D$3:$L$145,9,0)</f>
        <v>42227.37</v>
      </c>
      <c r="AC54" s="47">
        <f>VLOOKUP(B54,[11]查询时间段分门店销售汇总!$D$3:$M$145,10,0)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2801.6381249999999</v>
      </c>
      <c r="AH54" s="53">
        <f t="shared" si="12"/>
        <v>0.18866250000000001</v>
      </c>
      <c r="AI54" s="53">
        <f t="shared" si="13"/>
        <v>0.71089848484848495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12887.535374999999</v>
      </c>
      <c r="AN54" s="54">
        <f t="shared" si="17"/>
        <v>0.56871878787878805</v>
      </c>
      <c r="AO54" s="54">
        <f t="shared" si="18"/>
        <v>0.86062925743860497</v>
      </c>
      <c r="AP54" s="49"/>
      <c r="AQ54" s="49">
        <v>18562.5</v>
      </c>
      <c r="AR54" s="49">
        <v>3221.8838437499999</v>
      </c>
      <c r="AS54" s="53">
        <f t="shared" si="19"/>
        <v>0.17356949999999999</v>
      </c>
      <c r="AT54" s="57">
        <v>30</v>
      </c>
    </row>
    <row r="55" spans="1:46">
      <c r="A55" s="23">
        <v>54</v>
      </c>
      <c r="B55" s="24">
        <v>106066</v>
      </c>
      <c r="C55" s="24" t="s">
        <v>99</v>
      </c>
      <c r="D55" s="24" t="s">
        <v>96</v>
      </c>
      <c r="E55" s="25">
        <f>VLOOKUP(B55,[9]正式员工人数!$A:$C,3,0)</f>
        <v>2</v>
      </c>
      <c r="F55" s="31">
        <v>3</v>
      </c>
      <c r="G55" s="32">
        <v>100</v>
      </c>
      <c r="H55" s="28">
        <f>VLOOKUP(B55,[10]查询时间段分门店销售汇总!$D$3:$L$145,9,0)</f>
        <v>42845.21</v>
      </c>
      <c r="I55" s="28">
        <f>VLOOKUP(B55,[10]查询时间段分门店销售汇总!$D$3:$M$145,10,0)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4560.4650000000001</v>
      </c>
      <c r="N55" s="40">
        <f t="shared" si="2"/>
        <v>0.280644</v>
      </c>
      <c r="O55" s="40">
        <f t="shared" si="3"/>
        <v>0.87887610256410298</v>
      </c>
      <c r="P55" s="41">
        <f t="shared" si="4"/>
        <v>1.0358475871795201</v>
      </c>
      <c r="Q55" s="43"/>
      <c r="R55" s="43"/>
      <c r="S55" s="43">
        <f t="shared" si="5"/>
        <v>53625</v>
      </c>
      <c r="T55" s="43">
        <f t="shared" si="6"/>
        <v>13544.581050000001</v>
      </c>
      <c r="U55" s="38">
        <v>17875</v>
      </c>
      <c r="V55" s="39">
        <v>4514.8603499999999</v>
      </c>
      <c r="W55" s="40">
        <f t="shared" si="7"/>
        <v>0.25257960000000002</v>
      </c>
      <c r="X55" s="40">
        <f t="shared" si="8"/>
        <v>0.79897827505827501</v>
      </c>
      <c r="Y55" s="41">
        <f t="shared" si="9"/>
        <v>1.0463106941207301</v>
      </c>
      <c r="Z55" s="43"/>
      <c r="AA55" s="43">
        <f t="shared" ref="AA55:AA62" si="28">(I55-K55)*0.3</f>
        <v>147.1335</v>
      </c>
      <c r="AB55" s="47">
        <f>VLOOKUP(B55,[11]查询时间段分门店销售汇总!$D$3:$L$145,9,0)</f>
        <v>37116.089999999997</v>
      </c>
      <c r="AC55" s="47">
        <f>VLOOKUP(B55,[11]查询时间段分门店销售汇总!$D$3:$M$145,10,0)</f>
        <v>12659.6</v>
      </c>
      <c r="AD55" s="48">
        <f t="shared" si="10"/>
        <v>42900</v>
      </c>
      <c r="AE55" s="48">
        <f t="shared" si="11"/>
        <v>13544.581050000001</v>
      </c>
      <c r="AF55" s="49">
        <v>10725</v>
      </c>
      <c r="AG55" s="49">
        <v>3386.1452625000002</v>
      </c>
      <c r="AH55" s="53">
        <f t="shared" si="12"/>
        <v>0.31572450000000002</v>
      </c>
      <c r="AI55" s="53">
        <f t="shared" si="13"/>
        <v>0.86517692307692295</v>
      </c>
      <c r="AJ55" s="53">
        <f t="shared" si="14"/>
        <v>0.93466161509661505</v>
      </c>
      <c r="AK55" s="48"/>
      <c r="AL55" s="48">
        <f t="shared" si="15"/>
        <v>53625</v>
      </c>
      <c r="AM55" s="48">
        <f t="shared" si="16"/>
        <v>15576.268207499999</v>
      </c>
      <c r="AN55" s="54">
        <f t="shared" si="17"/>
        <v>0.69214153846153803</v>
      </c>
      <c r="AO55" s="54">
        <f t="shared" si="18"/>
        <v>0.812749230518795</v>
      </c>
      <c r="AP55" s="49"/>
      <c r="AQ55" s="49">
        <v>13406.25</v>
      </c>
      <c r="AR55" s="49">
        <v>3894.0670518749998</v>
      </c>
      <c r="AS55" s="53">
        <f t="shared" si="19"/>
        <v>0.29046654</v>
      </c>
      <c r="AT55" s="57">
        <v>50</v>
      </c>
    </row>
    <row r="56" spans="1:46">
      <c r="A56" s="23">
        <v>55</v>
      </c>
      <c r="B56" s="24">
        <v>106485</v>
      </c>
      <c r="C56" s="24" t="s">
        <v>100</v>
      </c>
      <c r="D56" s="24" t="s">
        <v>96</v>
      </c>
      <c r="E56" s="25">
        <f>VLOOKUP(B56,[9]正式员工人数!$A:$C,3,0)</f>
        <v>2</v>
      </c>
      <c r="F56" s="31">
        <v>3</v>
      </c>
      <c r="G56" s="32">
        <v>100</v>
      </c>
      <c r="H56" s="28">
        <f>VLOOKUP(B56,[10]查询时间段分门店销售汇总!$D$3:$L$145,9,0)</f>
        <v>34744.58</v>
      </c>
      <c r="I56" s="28">
        <f>VLOOKUP(B56,[10]查询时间段分门店销售汇总!$D$3:$M$145,10,0)</f>
        <v>6943.49</v>
      </c>
      <c r="J56" s="32">
        <f t="shared" si="0"/>
        <v>39600</v>
      </c>
      <c r="K56" s="32">
        <f t="shared" si="1"/>
        <v>7654.0464000000002</v>
      </c>
      <c r="L56" s="38">
        <v>13200</v>
      </c>
      <c r="M56" s="39">
        <v>2551.3488000000002</v>
      </c>
      <c r="N56" s="40">
        <f t="shared" si="2"/>
        <v>0.19328400000000001</v>
      </c>
      <c r="O56" s="40">
        <f t="shared" si="3"/>
        <v>0.87738838383838402</v>
      </c>
      <c r="P56" s="40">
        <f t="shared" si="4"/>
        <v>0.90716591422806103</v>
      </c>
      <c r="Q56" s="43"/>
      <c r="R56" s="43"/>
      <c r="S56" s="43">
        <f t="shared" si="5"/>
        <v>43560</v>
      </c>
      <c r="T56" s="43">
        <f t="shared" si="6"/>
        <v>7577.5059359999996</v>
      </c>
      <c r="U56" s="38">
        <v>14520</v>
      </c>
      <c r="V56" s="39">
        <v>2525.8353120000002</v>
      </c>
      <c r="W56" s="40">
        <f t="shared" si="7"/>
        <v>0.17395559999999999</v>
      </c>
      <c r="X56" s="40">
        <f t="shared" si="8"/>
        <v>0.79762580348944001</v>
      </c>
      <c r="Y56" s="40">
        <f t="shared" si="9"/>
        <v>0.91632920629097103</v>
      </c>
      <c r="Z56" s="43"/>
      <c r="AA56" s="43"/>
      <c r="AB56" s="47">
        <f>VLOOKUP(B56,[11]查询时间段分门店销售汇总!$D$3:$L$145,9,0)</f>
        <v>23096.35</v>
      </c>
      <c r="AC56" s="47">
        <f>VLOOKUP(B56,[11]查询时间段分门店销售汇总!$D$3:$M$145,10,0)</f>
        <v>4578.59</v>
      </c>
      <c r="AD56" s="48">
        <f t="shared" si="10"/>
        <v>34848</v>
      </c>
      <c r="AE56" s="48">
        <f t="shared" si="11"/>
        <v>7577.5059359999996</v>
      </c>
      <c r="AF56" s="49">
        <v>8712</v>
      </c>
      <c r="AG56" s="49">
        <v>1894.3764839999999</v>
      </c>
      <c r="AH56" s="53">
        <f t="shared" si="12"/>
        <v>0.21744450000000001</v>
      </c>
      <c r="AI56" s="53">
        <f t="shared" si="13"/>
        <v>0.66277404729109302</v>
      </c>
      <c r="AJ56" s="53">
        <f t="shared" si="14"/>
        <v>0.60423443263139698</v>
      </c>
      <c r="AK56" s="48"/>
      <c r="AL56" s="48">
        <f t="shared" si="15"/>
        <v>43560</v>
      </c>
      <c r="AM56" s="48">
        <f t="shared" si="16"/>
        <v>8714.1318264000001</v>
      </c>
      <c r="AN56" s="54">
        <f t="shared" si="17"/>
        <v>0.53021923783287395</v>
      </c>
      <c r="AO56" s="54">
        <f t="shared" si="18"/>
        <v>0.52542124576643201</v>
      </c>
      <c r="AP56" s="49"/>
      <c r="AQ56" s="49">
        <v>10890</v>
      </c>
      <c r="AR56" s="49">
        <v>2178.5329566</v>
      </c>
      <c r="AS56" s="53">
        <f t="shared" si="19"/>
        <v>0.20004894000000001</v>
      </c>
      <c r="AT56" s="57">
        <v>50</v>
      </c>
    </row>
    <row r="57" spans="1:46">
      <c r="A57" s="23">
        <v>56</v>
      </c>
      <c r="B57" s="24">
        <v>106865</v>
      </c>
      <c r="C57" s="24" t="s">
        <v>101</v>
      </c>
      <c r="D57" s="24" t="s">
        <v>96</v>
      </c>
      <c r="E57" s="25">
        <f>VLOOKUP(B57,[9]正式员工人数!$A:$C,3,0)</f>
        <v>2</v>
      </c>
      <c r="F57" s="31">
        <v>4</v>
      </c>
      <c r="G57" s="32">
        <v>100</v>
      </c>
      <c r="H57" s="28">
        <f>VLOOKUP(B57,[10]查询时间段分门店销售汇总!$D$3:$L$145,9,0)</f>
        <v>22107.07</v>
      </c>
      <c r="I57" s="28">
        <f>VLOOKUP(B57,[10]查询时间段分门店销售汇总!$D$3:$M$145,10,0)</f>
        <v>5834.27</v>
      </c>
      <c r="J57" s="32">
        <f t="shared" si="0"/>
        <v>32760</v>
      </c>
      <c r="K57" s="32">
        <f t="shared" si="1"/>
        <v>7361.7616799999996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0.67481898656898698</v>
      </c>
      <c r="P57" s="40">
        <f t="shared" si="4"/>
        <v>0.79251003409281795</v>
      </c>
      <c r="Q57" s="43"/>
      <c r="R57" s="43"/>
      <c r="S57" s="43">
        <f t="shared" si="5"/>
        <v>36036</v>
      </c>
      <c r="T57" s="43">
        <f t="shared" si="6"/>
        <v>7288.1440632000003</v>
      </c>
      <c r="U57" s="38">
        <v>12012</v>
      </c>
      <c r="V57" s="39">
        <v>2429.3813544</v>
      </c>
      <c r="W57" s="40">
        <f t="shared" si="7"/>
        <v>0.20224619999999999</v>
      </c>
      <c r="X57" s="40">
        <f t="shared" si="8"/>
        <v>0.61347180597180595</v>
      </c>
      <c r="Y57" s="40">
        <f t="shared" si="9"/>
        <v>0.80051518595234095</v>
      </c>
      <c r="Z57" s="43"/>
      <c r="AA57" s="43"/>
      <c r="AB57" s="47">
        <f>VLOOKUP(B57,[11]查询时间段分门店销售汇总!$D$3:$L$145,9,0)</f>
        <v>30556.04</v>
      </c>
      <c r="AC57" s="47">
        <f>VLOOKUP(B57,[11]查询时间段分门店销售汇总!$D$3:$M$145,10,0)</f>
        <v>7072.4</v>
      </c>
      <c r="AD57" s="48">
        <f t="shared" si="10"/>
        <v>28828.799999999999</v>
      </c>
      <c r="AE57" s="48">
        <f t="shared" si="11"/>
        <v>7288.1440632000003</v>
      </c>
      <c r="AF57" s="49">
        <v>7207.2</v>
      </c>
      <c r="AG57" s="49">
        <v>1822.0360158000001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0.97039794200976903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0.84793095793095796</v>
      </c>
      <c r="AO57" s="54">
        <f t="shared" si="18"/>
        <v>0.84382429739980003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pans="1:46">
      <c r="A58" s="23">
        <v>57</v>
      </c>
      <c r="B58" s="24">
        <v>102935</v>
      </c>
      <c r="C58" s="24" t="s">
        <v>102</v>
      </c>
      <c r="D58" s="24" t="s">
        <v>96</v>
      </c>
      <c r="E58" s="25">
        <f>VLOOKUP(B58,[9]正式员工人数!$A:$C,3,0)</f>
        <v>2</v>
      </c>
      <c r="F58" s="31">
        <v>4</v>
      </c>
      <c r="G58" s="32">
        <v>100</v>
      </c>
      <c r="H58" s="28">
        <f>VLOOKUP(B58,[10]查询时间段分门店销售汇总!$D$3:$L$145,9,0)</f>
        <v>32700.67</v>
      </c>
      <c r="I58" s="28">
        <f>VLOOKUP(B58,[10]查询时间段分门店销售汇总!$D$3:$M$145,10,0)</f>
        <v>8155.08</v>
      </c>
      <c r="J58" s="32">
        <f t="shared" si="0"/>
        <v>32400</v>
      </c>
      <c r="K58" s="32">
        <f t="shared" si="1"/>
        <v>9560.3976000000002</v>
      </c>
      <c r="L58" s="38">
        <v>10800</v>
      </c>
      <c r="M58" s="39">
        <v>3186.7991999999999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0.85300636450517497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9464.7936239999999</v>
      </c>
      <c r="U58" s="38">
        <v>11880</v>
      </c>
      <c r="V58" s="39">
        <v>3154.931208</v>
      </c>
      <c r="W58" s="40">
        <f t="shared" si="7"/>
        <v>0.26556659999999999</v>
      </c>
      <c r="X58" s="40">
        <f t="shared" si="8"/>
        <v>0.91752721661055003</v>
      </c>
      <c r="Y58" s="40">
        <f t="shared" si="9"/>
        <v>0.86162259040926803</v>
      </c>
      <c r="Z58" s="43"/>
      <c r="AA58" s="43"/>
      <c r="AB58" s="47">
        <f>VLOOKUP(B58,[11]查询时间段分门店销售汇总!$D$3:$L$145,9,0)</f>
        <v>23487.83</v>
      </c>
      <c r="AC58" s="47">
        <f>VLOOKUP(B58,[11]查询时间段分门店销售汇总!$D$3:$M$145,10,0)</f>
        <v>5339.09</v>
      </c>
      <c r="AD58" s="48">
        <f t="shared" si="10"/>
        <v>28512</v>
      </c>
      <c r="AE58" s="48">
        <f t="shared" si="11"/>
        <v>9464.7936239999999</v>
      </c>
      <c r="AF58" s="49">
        <v>7128</v>
      </c>
      <c r="AG58" s="49">
        <v>2366.198406</v>
      </c>
      <c r="AH58" s="53">
        <f t="shared" si="12"/>
        <v>0.33195825000000001</v>
      </c>
      <c r="AI58" s="53">
        <f t="shared" si="13"/>
        <v>0.82378752805836097</v>
      </c>
      <c r="AJ58" s="53">
        <f t="shared" si="14"/>
        <v>0.56409999119913201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0.65903002244668896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pans="1:46">
      <c r="A59" s="23">
        <v>58</v>
      </c>
      <c r="B59" s="24">
        <v>116919</v>
      </c>
      <c r="C59" s="24" t="s">
        <v>103</v>
      </c>
      <c r="D59" s="24" t="s">
        <v>96</v>
      </c>
      <c r="E59" s="25">
        <f>VLOOKUP(B59,[9]正式员工人数!$A:$C,3,0)</f>
        <v>2</v>
      </c>
      <c r="F59" s="31">
        <v>4</v>
      </c>
      <c r="G59" s="32">
        <v>100</v>
      </c>
      <c r="H59" s="28">
        <f>VLOOKUP(B59,[10]查询时间段分门店销售汇总!$D$3:$L$145,9,0)</f>
        <v>31580.52</v>
      </c>
      <c r="I59" s="28">
        <f>VLOOKUP(B59,[10]查询时间段分门店销售汇总!$D$3:$M$145,10,0)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0.25740000000000002</v>
      </c>
      <c r="O59" s="40">
        <f t="shared" si="3"/>
        <v>0.97470740740740702</v>
      </c>
      <c r="P59" s="41">
        <f t="shared" si="4"/>
        <v>1.0604825558529301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2752.1208000000001</v>
      </c>
      <c r="W59" s="40">
        <f t="shared" si="7"/>
        <v>0.23166</v>
      </c>
      <c r="X59" s="40">
        <f t="shared" si="8"/>
        <v>0.88609764309764305</v>
      </c>
      <c r="Y59" s="41">
        <f t="shared" si="9"/>
        <v>1.07119450086154</v>
      </c>
      <c r="Z59" s="43"/>
      <c r="AA59" s="43">
        <f t="shared" si="28"/>
        <v>151.32300000000001</v>
      </c>
      <c r="AB59" s="47">
        <f>VLOOKUP(B59,[11]查询时间段分门店销售汇总!$D$3:$L$145,9,0)</f>
        <v>24254.45</v>
      </c>
      <c r="AC59" s="47">
        <f>VLOOKUP(B59,[11]查询时间段分门店销售汇总!$D$3:$M$145,10,0)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0.28957500000000003</v>
      </c>
      <c r="AI59" s="53">
        <f t="shared" si="13"/>
        <v>0.85067515432098795</v>
      </c>
      <c r="AJ59" s="53">
        <f t="shared" si="14"/>
        <v>0.63845550190481004</v>
      </c>
      <c r="AK59" s="48"/>
      <c r="AL59" s="48">
        <f t="shared" si="15"/>
        <v>35640</v>
      </c>
      <c r="AM59" s="48">
        <f t="shared" si="16"/>
        <v>9494.8167599999997</v>
      </c>
      <c r="AN59" s="54">
        <f t="shared" si="17"/>
        <v>0.68054012345679005</v>
      </c>
      <c r="AO59" s="54">
        <f t="shared" si="18"/>
        <v>0.55517869730852998</v>
      </c>
      <c r="AP59" s="49"/>
      <c r="AQ59" s="49">
        <v>8910</v>
      </c>
      <c r="AR59" s="49">
        <v>2373.7041899999999</v>
      </c>
      <c r="AS59" s="53">
        <f t="shared" si="19"/>
        <v>0.26640900000000001</v>
      </c>
      <c r="AT59" s="57">
        <v>40</v>
      </c>
    </row>
    <row r="60" spans="1:46">
      <c r="A60" s="23">
        <v>59</v>
      </c>
      <c r="B60" s="24">
        <v>587</v>
      </c>
      <c r="C60" s="24" t="s">
        <v>104</v>
      </c>
      <c r="D60" s="24" t="s">
        <v>105</v>
      </c>
      <c r="E60" s="25">
        <f>VLOOKUP(B60,[9]正式员工人数!$A:$C,3,0)</f>
        <v>2</v>
      </c>
      <c r="F60" s="26">
        <v>1</v>
      </c>
      <c r="G60" s="27">
        <v>150</v>
      </c>
      <c r="H60" s="28">
        <f>VLOOKUP(B60,[10]查询时间段分门店销售汇总!$D$3:$L$145,9,0)</f>
        <v>42974.9</v>
      </c>
      <c r="I60" s="28">
        <f>VLOOKUP(B60,[10]查询时间段分门店销售汇总!$D$3:$M$145,10,0)</f>
        <v>11818.45</v>
      </c>
      <c r="J60" s="32">
        <f t="shared" si="0"/>
        <v>41160</v>
      </c>
      <c r="K60" s="32">
        <f t="shared" si="1"/>
        <v>9300.7605600000006</v>
      </c>
      <c r="L60" s="38">
        <v>13720</v>
      </c>
      <c r="M60" s="39">
        <v>3100.2535200000002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1.2706971568355301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9207.7529544000008</v>
      </c>
      <c r="U60" s="38">
        <v>15092</v>
      </c>
      <c r="V60" s="39">
        <v>3069.2509848</v>
      </c>
      <c r="W60" s="40">
        <f t="shared" si="7"/>
        <v>0.20336940000000001</v>
      </c>
      <c r="X60" s="40">
        <f t="shared" si="8"/>
        <v>0.94917616397208204</v>
      </c>
      <c r="Y60" s="41">
        <f t="shared" si="9"/>
        <v>1.2835324816520499</v>
      </c>
      <c r="Z60" s="43"/>
      <c r="AA60" s="43">
        <f t="shared" si="28"/>
        <v>755.30683199999999</v>
      </c>
      <c r="AB60" s="47">
        <f>VLOOKUP(B60,[11]查询时间段分门店销售汇总!$D$3:$L$145,9,0)</f>
        <v>23008.62</v>
      </c>
      <c r="AC60" s="47">
        <f>VLOOKUP(B60,[11]查询时间段分门店销售汇总!$D$3:$M$145,10,0)</f>
        <v>5878.86</v>
      </c>
      <c r="AD60" s="48">
        <f t="shared" si="10"/>
        <v>36220.800000000003</v>
      </c>
      <c r="AE60" s="48">
        <f t="shared" si="11"/>
        <v>9207.7529544000008</v>
      </c>
      <c r="AF60" s="49">
        <v>9055.2000000000007</v>
      </c>
      <c r="AG60" s="49">
        <v>2301.9382386000002</v>
      </c>
      <c r="AH60" s="53">
        <f t="shared" si="12"/>
        <v>0.25421175000000001</v>
      </c>
      <c r="AI60" s="53">
        <f t="shared" si="13"/>
        <v>0.63523224224754804</v>
      </c>
      <c r="AJ60" s="53">
        <f t="shared" si="14"/>
        <v>0.63846847641483895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0.50818579379803897</v>
      </c>
      <c r="AO60" s="54">
        <f t="shared" si="18"/>
        <v>0.555189979491164</v>
      </c>
      <c r="AP60" s="49"/>
      <c r="AQ60" s="49">
        <v>11319</v>
      </c>
      <c r="AR60" s="49">
        <v>2647.2289743900001</v>
      </c>
      <c r="AS60" s="53">
        <f t="shared" si="19"/>
        <v>0.23387480999999999</v>
      </c>
      <c r="AT60" s="57">
        <v>50</v>
      </c>
    </row>
    <row r="61" spans="1:46">
      <c r="A61" s="23">
        <v>60</v>
      </c>
      <c r="B61" s="24">
        <v>704</v>
      </c>
      <c r="C61" s="24" t="s">
        <v>106</v>
      </c>
      <c r="D61" s="24" t="s">
        <v>105</v>
      </c>
      <c r="E61" s="25">
        <f>VLOOKUP(B61,[9]正式员工人数!$A:$C,3,0)</f>
        <v>2</v>
      </c>
      <c r="F61" s="26">
        <v>1</v>
      </c>
      <c r="G61" s="27">
        <v>150</v>
      </c>
      <c r="H61" s="28">
        <f>VLOOKUP(B61,[10]查询时间段分门店销售汇总!$D$3:$L$145,9,0)</f>
        <v>34938.959999999999</v>
      </c>
      <c r="I61" s="28">
        <f>VLOOKUP(B61,[10]查询时间段分门店销售汇总!$D$3:$M$145,10,0)</f>
        <v>10462.41</v>
      </c>
      <c r="J61" s="32">
        <f t="shared" si="0"/>
        <v>34440</v>
      </c>
      <c r="K61" s="32">
        <f t="shared" si="1"/>
        <v>8029.4104799999996</v>
      </c>
      <c r="L61" s="38">
        <v>11480</v>
      </c>
      <c r="M61" s="39">
        <v>2676.4701599999999</v>
      </c>
      <c r="N61" s="40">
        <f t="shared" si="2"/>
        <v>0.23314199999999999</v>
      </c>
      <c r="O61" s="41">
        <f t="shared" si="3"/>
        <v>1.0144878048780499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7949.1163752000002</v>
      </c>
      <c r="U61" s="38">
        <v>12628</v>
      </c>
      <c r="V61" s="39">
        <v>2649.7054584000002</v>
      </c>
      <c r="W61" s="40">
        <f t="shared" si="7"/>
        <v>0.20982780000000001</v>
      </c>
      <c r="X61" s="40">
        <f t="shared" si="8"/>
        <v>0.92226164079822603</v>
      </c>
      <c r="Y61" s="41">
        <f t="shared" si="9"/>
        <v>1.3161727047601299</v>
      </c>
      <c r="Z61" s="43"/>
      <c r="AA61" s="43">
        <f t="shared" si="28"/>
        <v>729.899856</v>
      </c>
      <c r="AB61" s="47">
        <f>VLOOKUP(B61,[11]查询时间段分门店销售汇总!$D$3:$L$145,9,0)</f>
        <v>19651.86</v>
      </c>
      <c r="AC61" s="47">
        <f>VLOOKUP(B61,[11]查询时间段分门店销售汇总!$D$3:$M$145,10,0)</f>
        <v>4586.0600000000004</v>
      </c>
      <c r="AD61" s="48">
        <f t="shared" si="10"/>
        <v>30307.200000000001</v>
      </c>
      <c r="AE61" s="48">
        <f t="shared" si="11"/>
        <v>7949.1163752000002</v>
      </c>
      <c r="AF61" s="49">
        <v>7576.8</v>
      </c>
      <c r="AG61" s="49">
        <v>1987.2790938000001</v>
      </c>
      <c r="AH61" s="53">
        <f t="shared" si="12"/>
        <v>0.26228475000000001</v>
      </c>
      <c r="AI61" s="53">
        <f t="shared" si="13"/>
        <v>0.64842215711118101</v>
      </c>
      <c r="AJ61" s="53">
        <f t="shared" si="14"/>
        <v>0.57692701723524797</v>
      </c>
      <c r="AK61" s="48"/>
      <c r="AL61" s="48">
        <f t="shared" si="15"/>
        <v>37884</v>
      </c>
      <c r="AM61" s="48">
        <f t="shared" si="16"/>
        <v>9141.4838314799999</v>
      </c>
      <c r="AN61" s="54">
        <f t="shared" si="17"/>
        <v>0.51873772568894505</v>
      </c>
      <c r="AO61" s="54">
        <f t="shared" si="18"/>
        <v>0.50167566716108503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pans="1:46">
      <c r="A62" s="23">
        <v>61</v>
      </c>
      <c r="B62" s="24">
        <v>738</v>
      </c>
      <c r="C62" s="24" t="s">
        <v>107</v>
      </c>
      <c r="D62" s="24" t="s">
        <v>105</v>
      </c>
      <c r="E62" s="25">
        <f>VLOOKUP(B62,[9]正式员工人数!$A:$C,3,0)</f>
        <v>2</v>
      </c>
      <c r="F62" s="26">
        <v>2</v>
      </c>
      <c r="G62" s="27">
        <v>100</v>
      </c>
      <c r="H62" s="28">
        <f>VLOOKUP(B62,[10]查询时间段分门店销售汇总!$D$3:$L$145,9,0)</f>
        <v>34254.06</v>
      </c>
      <c r="I62" s="28">
        <f>VLOOKUP(B62,[10]查询时间段分门店销售汇总!$D$3:$M$145,10,0)</f>
        <v>8320.66</v>
      </c>
      <c r="J62" s="32">
        <f t="shared" si="0"/>
        <v>33600</v>
      </c>
      <c r="K62" s="32">
        <f t="shared" si="1"/>
        <v>8043.2352000000001</v>
      </c>
      <c r="L62" s="38">
        <v>11200</v>
      </c>
      <c r="M62" s="39">
        <v>2681.0783999999999</v>
      </c>
      <c r="N62" s="40">
        <f t="shared" si="2"/>
        <v>0.23938200000000001</v>
      </c>
      <c r="O62" s="41">
        <f t="shared" si="3"/>
        <v>1.0194660714285699</v>
      </c>
      <c r="P62" s="41">
        <f t="shared" si="4"/>
        <v>1.0344916930938399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7962.8028480000003</v>
      </c>
      <c r="U62" s="38">
        <v>12320</v>
      </c>
      <c r="V62" s="39">
        <v>2654.2676160000001</v>
      </c>
      <c r="W62" s="40">
        <f t="shared" si="7"/>
        <v>0.21544379999999999</v>
      </c>
      <c r="X62" s="40">
        <f t="shared" si="8"/>
        <v>0.92678733766233801</v>
      </c>
      <c r="Y62" s="41">
        <f t="shared" si="9"/>
        <v>1.0449411041351999</v>
      </c>
      <c r="Z62" s="43"/>
      <c r="AA62" s="43">
        <f t="shared" si="28"/>
        <v>83.2274400000002</v>
      </c>
      <c r="AB62" s="47">
        <f>VLOOKUP(B62,[11]查询时间段分门店销售汇总!$D$3:$L$145,9,0)</f>
        <v>23803.439999999999</v>
      </c>
      <c r="AC62" s="47">
        <f>VLOOKUP(B62,[11]查询时间段分门店销售汇总!$D$3:$M$145,10,0)</f>
        <v>7263.92</v>
      </c>
      <c r="AD62" s="48">
        <f t="shared" si="10"/>
        <v>29568</v>
      </c>
      <c r="AE62" s="48">
        <f t="shared" si="11"/>
        <v>7962.8028480000003</v>
      </c>
      <c r="AF62" s="49">
        <v>7392</v>
      </c>
      <c r="AG62" s="49">
        <v>1990.7007120000001</v>
      </c>
      <c r="AH62" s="53">
        <f t="shared" si="12"/>
        <v>0.26930474999999998</v>
      </c>
      <c r="AI62" s="53">
        <f t="shared" si="13"/>
        <v>0.80504058441558402</v>
      </c>
      <c r="AJ62" s="53">
        <f t="shared" si="14"/>
        <v>0.91223155196219197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0.64403246753246701</v>
      </c>
      <c r="AO62" s="54">
        <f t="shared" si="18"/>
        <v>0.79324482779321004</v>
      </c>
      <c r="AP62" s="49"/>
      <c r="AQ62" s="49">
        <v>9240</v>
      </c>
      <c r="AR62" s="49">
        <v>2289.3058188</v>
      </c>
      <c r="AS62" s="53">
        <f t="shared" si="19"/>
        <v>0.24776037000000001</v>
      </c>
      <c r="AT62" s="57">
        <v>40</v>
      </c>
    </row>
    <row r="63" spans="1:46">
      <c r="A63" s="23">
        <v>62</v>
      </c>
      <c r="B63" s="24">
        <v>710</v>
      </c>
      <c r="C63" s="24" t="s">
        <v>108</v>
      </c>
      <c r="D63" s="24" t="s">
        <v>105</v>
      </c>
      <c r="E63" s="25">
        <f>VLOOKUP(B63,[9]正式员工人数!$A:$C,3,0)</f>
        <v>2</v>
      </c>
      <c r="F63" s="26">
        <v>2</v>
      </c>
      <c r="G63" s="27">
        <v>100</v>
      </c>
      <c r="H63" s="28">
        <f>VLOOKUP(B63,[10]查询时间段分门店销售汇总!$D$3:$L$145,9,0)</f>
        <v>28357.84</v>
      </c>
      <c r="I63" s="28">
        <f>VLOOKUP(B63,[10]查询时间段分门店销售汇总!$D$3:$M$145,10,0)</f>
        <v>6603.73</v>
      </c>
      <c r="J63" s="32">
        <f t="shared" si="0"/>
        <v>31920</v>
      </c>
      <c r="K63" s="32">
        <f t="shared" si="1"/>
        <v>8831.1787199999999</v>
      </c>
      <c r="L63" s="38">
        <v>10640</v>
      </c>
      <c r="M63" s="39">
        <v>2943.72624</v>
      </c>
      <c r="N63" s="40">
        <f t="shared" si="2"/>
        <v>0.27666600000000002</v>
      </c>
      <c r="O63" s="40">
        <f t="shared" si="3"/>
        <v>0.88840350877192997</v>
      </c>
      <c r="P63" s="40">
        <f t="shared" si="4"/>
        <v>0.74777447149206799</v>
      </c>
      <c r="Q63" s="43"/>
      <c r="R63" s="43"/>
      <c r="S63" s="43">
        <f t="shared" si="5"/>
        <v>35112</v>
      </c>
      <c r="T63" s="43">
        <f t="shared" si="6"/>
        <v>8742.8669327999996</v>
      </c>
      <c r="U63" s="38">
        <v>11704</v>
      </c>
      <c r="V63" s="39">
        <v>2914.2889776000002</v>
      </c>
      <c r="W63" s="40">
        <f t="shared" si="7"/>
        <v>0.24899940000000001</v>
      </c>
      <c r="X63" s="40">
        <f t="shared" si="8"/>
        <v>0.80763955342902705</v>
      </c>
      <c r="Y63" s="40">
        <f t="shared" si="9"/>
        <v>0.75532774898188704</v>
      </c>
      <c r="Z63" s="43"/>
      <c r="AA63" s="43"/>
      <c r="AB63" s="47">
        <f>VLOOKUP(B63,[11]查询时间段分门店销售汇总!$D$3:$L$145,9,0)</f>
        <v>22469.1</v>
      </c>
      <c r="AC63" s="47">
        <f>VLOOKUP(B63,[11]查询时间段分门店销售汇总!$D$3:$M$145,10,0)</f>
        <v>7370.78</v>
      </c>
      <c r="AD63" s="48">
        <f t="shared" si="10"/>
        <v>28089.599999999999</v>
      </c>
      <c r="AE63" s="48">
        <f t="shared" si="11"/>
        <v>8742.8669327999996</v>
      </c>
      <c r="AF63" s="49">
        <v>7022.4</v>
      </c>
      <c r="AG63" s="49">
        <v>2185.7167331999999</v>
      </c>
      <c r="AH63" s="53">
        <f t="shared" si="12"/>
        <v>0.31124924999999998</v>
      </c>
      <c r="AI63" s="53">
        <f t="shared" si="13"/>
        <v>0.799908151059467</v>
      </c>
      <c r="AJ63" s="53">
        <f t="shared" si="14"/>
        <v>0.84306212786420898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0.63992652084757295</v>
      </c>
      <c r="AO63" s="54">
        <f t="shared" si="18"/>
        <v>0.733097502490617</v>
      </c>
      <c r="AP63" s="49"/>
      <c r="AQ63" s="49">
        <v>8778</v>
      </c>
      <c r="AR63" s="49">
        <v>2513.5742431799999</v>
      </c>
      <c r="AS63" s="53">
        <f t="shared" si="19"/>
        <v>0.28634931000000002</v>
      </c>
      <c r="AT63" s="57">
        <v>40</v>
      </c>
    </row>
    <row r="64" spans="1:46">
      <c r="A64" s="23">
        <v>63</v>
      </c>
      <c r="B64" s="24">
        <v>706</v>
      </c>
      <c r="C64" s="24" t="s">
        <v>109</v>
      </c>
      <c r="D64" s="24" t="s">
        <v>105</v>
      </c>
      <c r="E64" s="25">
        <f>VLOOKUP(B64,[9]正式员工人数!$A:$C,3,0)</f>
        <v>3</v>
      </c>
      <c r="F64" s="26">
        <v>3</v>
      </c>
      <c r="G64" s="27">
        <v>100</v>
      </c>
      <c r="H64" s="28">
        <f>VLOOKUP(B64,[10]查询时间段分门店销售汇总!$D$3:$L$145,9,0)</f>
        <v>34200.43</v>
      </c>
      <c r="I64" s="28">
        <f>VLOOKUP(B64,[10]查询时间段分门店销售汇总!$D$3:$M$145,10,0)</f>
        <v>6135.01</v>
      </c>
      <c r="J64" s="32">
        <f t="shared" si="0"/>
        <v>31080</v>
      </c>
      <c r="K64" s="32">
        <f t="shared" si="1"/>
        <v>7973.3253599999998</v>
      </c>
      <c r="L64" s="38">
        <v>10360</v>
      </c>
      <c r="M64" s="39">
        <v>2657.7751199999998</v>
      </c>
      <c r="N64" s="40">
        <f t="shared" si="2"/>
        <v>0.25654199999999999</v>
      </c>
      <c r="O64" s="41">
        <f t="shared" si="3"/>
        <v>1.1003999356499401</v>
      </c>
      <c r="P64" s="40">
        <f t="shared" si="4"/>
        <v>0.76944182295352903</v>
      </c>
      <c r="Q64" s="43"/>
      <c r="R64" s="43"/>
      <c r="S64" s="43">
        <f t="shared" si="5"/>
        <v>34188</v>
      </c>
      <c r="T64" s="43">
        <f t="shared" si="6"/>
        <v>7893.5921064000004</v>
      </c>
      <c r="U64" s="38">
        <v>11396</v>
      </c>
      <c r="V64" s="39">
        <v>2631.1973687999998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0.77721396257932196</v>
      </c>
      <c r="Z64" s="43">
        <f>150*E64</f>
        <v>450</v>
      </c>
      <c r="AA64" s="43"/>
      <c r="AB64" s="47">
        <f>VLOOKUP(B64,[11]查询时间段分门店销售汇总!$D$3:$L$145,9,0)</f>
        <v>20419.38</v>
      </c>
      <c r="AC64" s="47">
        <f>VLOOKUP(B64,[11]查询时间段分门店销售汇总!$D$3:$M$145,10,0)</f>
        <v>4524.5600000000004</v>
      </c>
      <c r="AD64" s="48">
        <f t="shared" si="10"/>
        <v>27350.400000000001</v>
      </c>
      <c r="AE64" s="48">
        <f t="shared" si="11"/>
        <v>7893.5921064000004</v>
      </c>
      <c r="AF64" s="49">
        <v>6837.6</v>
      </c>
      <c r="AG64" s="49">
        <v>1973.3980266000001</v>
      </c>
      <c r="AH64" s="53">
        <f t="shared" si="12"/>
        <v>0.28860975</v>
      </c>
      <c r="AI64" s="53">
        <f t="shared" si="13"/>
        <v>0.74658432783432804</v>
      </c>
      <c r="AJ64" s="53">
        <f t="shared" si="14"/>
        <v>0.57319404638752003</v>
      </c>
      <c r="AK64" s="48"/>
      <c r="AL64" s="48">
        <f t="shared" si="15"/>
        <v>34188</v>
      </c>
      <c r="AM64" s="48">
        <f t="shared" si="16"/>
        <v>9077.6309223600001</v>
      </c>
      <c r="AN64" s="54">
        <f t="shared" si="17"/>
        <v>0.59726746226746197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0.26552097000000002</v>
      </c>
      <c r="AT64" s="57">
        <v>40</v>
      </c>
    </row>
    <row r="65" spans="1:46">
      <c r="A65" s="23">
        <v>64</v>
      </c>
      <c r="B65" s="24">
        <v>351</v>
      </c>
      <c r="C65" s="24" t="s">
        <v>110</v>
      </c>
      <c r="D65" s="24" t="s">
        <v>105</v>
      </c>
      <c r="E65" s="25">
        <f>VLOOKUP(B65,[9]正式员工人数!$A:$C,3,0)</f>
        <v>3</v>
      </c>
      <c r="F65" s="26">
        <v>3</v>
      </c>
      <c r="G65" s="27">
        <v>100</v>
      </c>
      <c r="H65" s="28">
        <f>VLOOKUP(B65,[10]查询时间段分门店销售汇总!$D$3:$L$145,9,0)</f>
        <v>32363.42</v>
      </c>
      <c r="I65" s="28">
        <f>VLOOKUP(B65,[10]查询时间段分门店销售汇总!$D$3:$M$145,10,0)</f>
        <v>6222.42</v>
      </c>
      <c r="J65" s="32">
        <f t="shared" si="0"/>
        <v>29400</v>
      </c>
      <c r="K65" s="32">
        <f t="shared" si="1"/>
        <v>6973.6211999999996</v>
      </c>
      <c r="L65" s="38">
        <v>9800</v>
      </c>
      <c r="M65" s="39">
        <v>2324.5403999999999</v>
      </c>
      <c r="N65" s="40">
        <f t="shared" si="2"/>
        <v>0.23719799999999999</v>
      </c>
      <c r="O65" s="41">
        <f t="shared" si="3"/>
        <v>1.1007965986394601</v>
      </c>
      <c r="P65" s="40">
        <f t="shared" si="4"/>
        <v>0.89227960933696804</v>
      </c>
      <c r="Q65" s="43"/>
      <c r="R65" s="43"/>
      <c r="S65" s="43">
        <f t="shared" si="5"/>
        <v>32340</v>
      </c>
      <c r="T65" s="43">
        <f t="shared" si="6"/>
        <v>6903.8849879999998</v>
      </c>
      <c r="U65" s="38">
        <v>10780</v>
      </c>
      <c r="V65" s="39">
        <v>2301.2949960000001</v>
      </c>
      <c r="W65" s="40">
        <f t="shared" si="7"/>
        <v>0.21347820000000001</v>
      </c>
      <c r="X65" s="41">
        <f t="shared" si="8"/>
        <v>1.0007241805813201</v>
      </c>
      <c r="Y65" s="40">
        <f t="shared" si="9"/>
        <v>0.90129253468380599</v>
      </c>
      <c r="Z65" s="43">
        <f>150*E65</f>
        <v>450</v>
      </c>
      <c r="AA65" s="43"/>
      <c r="AB65" s="47">
        <f>VLOOKUP(B65,[11]查询时间段分门店销售汇总!$D$3:$L$145,9,0)</f>
        <v>14891.1</v>
      </c>
      <c r="AC65" s="47">
        <f>VLOOKUP(B65,[11]查询时间段分门店销售汇总!$D$3:$M$145,10,0)</f>
        <v>3060.6</v>
      </c>
      <c r="AD65" s="48">
        <f t="shared" si="10"/>
        <v>25872</v>
      </c>
      <c r="AE65" s="48">
        <f t="shared" si="11"/>
        <v>6903.8849879999998</v>
      </c>
      <c r="AF65" s="49">
        <v>6468</v>
      </c>
      <c r="AG65" s="49">
        <v>1725.9712469999999</v>
      </c>
      <c r="AH65" s="53">
        <f t="shared" si="12"/>
        <v>0.26684774999999999</v>
      </c>
      <c r="AI65" s="53">
        <f t="shared" si="13"/>
        <v>0.57556818181818203</v>
      </c>
      <c r="AJ65" s="53">
        <f t="shared" si="14"/>
        <v>0.44331561219802901</v>
      </c>
      <c r="AK65" s="48"/>
      <c r="AL65" s="48">
        <f t="shared" si="15"/>
        <v>32340</v>
      </c>
      <c r="AM65" s="48">
        <f t="shared" si="16"/>
        <v>7939.4677362000002</v>
      </c>
      <c r="AN65" s="54">
        <f t="shared" si="17"/>
        <v>0.46045454545454501</v>
      </c>
      <c r="AO65" s="54">
        <f t="shared" si="18"/>
        <v>0.38549183669393799</v>
      </c>
      <c r="AP65" s="49"/>
      <c r="AQ65" s="49">
        <v>8085</v>
      </c>
      <c r="AR65" s="49">
        <v>1984.8669340500001</v>
      </c>
      <c r="AS65" s="53">
        <f t="shared" si="19"/>
        <v>0.24549993000000001</v>
      </c>
      <c r="AT65" s="57">
        <v>40</v>
      </c>
    </row>
    <row r="66" spans="1:46">
      <c r="A66" s="23">
        <v>65</v>
      </c>
      <c r="B66" s="24">
        <v>713</v>
      </c>
      <c r="C66" s="24" t="s">
        <v>111</v>
      </c>
      <c r="D66" s="24" t="s">
        <v>105</v>
      </c>
      <c r="E66" s="25">
        <f>VLOOKUP(B66,[9]正式员工人数!$A:$C,3,0)</f>
        <v>2</v>
      </c>
      <c r="F66" s="26">
        <v>4</v>
      </c>
      <c r="G66" s="27">
        <v>100</v>
      </c>
      <c r="H66" s="28">
        <f>VLOOKUP(B66,[10]查询时间段分门店销售汇总!$D$3:$L$145,9,0)</f>
        <v>29106.26</v>
      </c>
      <c r="I66" s="28">
        <f>VLOOKUP(B66,[10]查询时间段分门店销售汇总!$D$3:$M$145,10,0)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6772.1472000000003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1.0191267507002799</v>
      </c>
      <c r="P66" s="40">
        <f t="shared" ref="P66:P129" si="34">I66/K66</f>
        <v>0.94796964838566999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6704.4257280000002</v>
      </c>
      <c r="U66" s="38">
        <v>10472</v>
      </c>
      <c r="V66" s="39">
        <v>2234.8085759999999</v>
      </c>
      <c r="W66" s="40">
        <f t="shared" ref="W66:W129" si="38">V66/U66</f>
        <v>0.21340799999999999</v>
      </c>
      <c r="X66" s="40">
        <f t="shared" ref="X66:X129" si="39">H66/S66</f>
        <v>0.92647886427298198</v>
      </c>
      <c r="Y66" s="40">
        <f t="shared" ref="Y66:Y129" si="40">I66/T66</f>
        <v>0.95754509937946497</v>
      </c>
      <c r="Z66" s="43"/>
      <c r="AA66" s="43"/>
      <c r="AB66" s="47">
        <f>VLOOKUP(B66,[11]查询时间段分门店销售汇总!$D$3:$L$145,9,0)</f>
        <v>22255.72</v>
      </c>
      <c r="AC66" s="47">
        <f>VLOOKUP(B66,[11]查询时间段分门店销售汇总!$D$3:$M$145,10,0)</f>
        <v>4068.51</v>
      </c>
      <c r="AD66" s="48">
        <f t="shared" ref="AD66:AD129" si="41">AF66*4</f>
        <v>25132.799999999999</v>
      </c>
      <c r="AE66" s="48">
        <f t="shared" ref="AE66:AE129" si="42">AG66*4</f>
        <v>6704.4257280000002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0.88552489177489202</v>
      </c>
      <c r="AJ66" s="53">
        <f t="shared" ref="AJ66:AJ129" si="45">AC66/AE66</f>
        <v>0.60683944681622703</v>
      </c>
      <c r="AK66" s="48"/>
      <c r="AL66" s="48">
        <f t="shared" ref="AL66:AL129" si="46">AQ66*4</f>
        <v>31416</v>
      </c>
      <c r="AM66" s="48">
        <f t="shared" ref="AM66:AM129" si="47">AR66*4</f>
        <v>7710.0895872000001</v>
      </c>
      <c r="AN66" s="54">
        <f t="shared" ref="AN66:AN129" si="48">AB66/AL66</f>
        <v>0.70841991341991395</v>
      </c>
      <c r="AO66" s="54">
        <f t="shared" ref="AO66:AO129" si="49">AC66/AM66</f>
        <v>0.52768647549237102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pans="1:46">
      <c r="A67" s="23">
        <v>66</v>
      </c>
      <c r="B67" s="24">
        <v>110378</v>
      </c>
      <c r="C67" s="24" t="s">
        <v>112</v>
      </c>
      <c r="D67" s="24" t="s">
        <v>105</v>
      </c>
      <c r="E67" s="25">
        <f>VLOOKUP(B67,[9]正式员工人数!$A:$C,3,0)</f>
        <v>2</v>
      </c>
      <c r="F67" s="26">
        <v>4</v>
      </c>
      <c r="G67" s="27">
        <v>100</v>
      </c>
      <c r="H67" s="28">
        <f>VLOOKUP(B67,[10]查询时间段分门店销售汇总!$D$3:$L$145,9,0)</f>
        <v>26457.38</v>
      </c>
      <c r="I67" s="28">
        <f>VLOOKUP(B67,[10]查询时间段分门店销售汇总!$D$3:$M$145,10,0)</f>
        <v>5512.48</v>
      </c>
      <c r="J67" s="32">
        <f t="shared" si="30"/>
        <v>26040</v>
      </c>
      <c r="K67" s="32">
        <f t="shared" si="31"/>
        <v>5553.0820800000001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0.99268837027526902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5497.5512591999995</v>
      </c>
      <c r="U67" s="38">
        <v>9548</v>
      </c>
      <c r="V67" s="39">
        <v>1832.5170863999999</v>
      </c>
      <c r="W67" s="40">
        <f t="shared" si="38"/>
        <v>0.19192680000000001</v>
      </c>
      <c r="X67" s="40">
        <f t="shared" si="39"/>
        <v>0.92366219801703697</v>
      </c>
      <c r="Y67" s="41">
        <f t="shared" si="40"/>
        <v>1.00271552553057</v>
      </c>
      <c r="Z67" s="43"/>
      <c r="AA67" s="43">
        <v>0</v>
      </c>
      <c r="AB67" s="47">
        <f>VLOOKUP(B67,[11]查询时间段分门店销售汇总!$D$3:$L$145,9,0)</f>
        <v>19211.650000000001</v>
      </c>
      <c r="AC67" s="47">
        <f>VLOOKUP(B67,[11]查询时间段分门店销售汇总!$D$3:$M$145,10,0)</f>
        <v>4936.74</v>
      </c>
      <c r="AD67" s="48">
        <f t="shared" si="41"/>
        <v>22915.200000000001</v>
      </c>
      <c r="AE67" s="48">
        <f t="shared" si="42"/>
        <v>5497.5512591999995</v>
      </c>
      <c r="AF67" s="49">
        <v>5728.8</v>
      </c>
      <c r="AG67" s="49">
        <v>1374.3878147999999</v>
      </c>
      <c r="AH67" s="53">
        <f t="shared" si="43"/>
        <v>0.2399085</v>
      </c>
      <c r="AI67" s="53">
        <f t="shared" si="44"/>
        <v>0.83838020178745998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6322.1839480799999</v>
      </c>
      <c r="AN67" s="54">
        <f t="shared" si="48"/>
        <v>0.67070416142996803</v>
      </c>
      <c r="AO67" s="54">
        <f t="shared" si="49"/>
        <v>0.78085991178716796</v>
      </c>
      <c r="AP67" s="49"/>
      <c r="AQ67" s="49">
        <v>7161</v>
      </c>
      <c r="AR67" s="49">
        <v>1580.54598702</v>
      </c>
      <c r="AS67" s="53">
        <f t="shared" si="50"/>
        <v>0.22071582000000001</v>
      </c>
      <c r="AT67" s="57">
        <v>40</v>
      </c>
    </row>
    <row r="68" spans="1:46">
      <c r="A68" s="23">
        <v>67</v>
      </c>
      <c r="B68" s="24">
        <v>571</v>
      </c>
      <c r="C68" s="24" t="s">
        <v>113</v>
      </c>
      <c r="D68" s="24" t="s">
        <v>114</v>
      </c>
      <c r="E68" s="25">
        <f>VLOOKUP(B68,[9]正式员工人数!$A:$C,3,0)</f>
        <v>2</v>
      </c>
      <c r="F68" s="31">
        <v>1</v>
      </c>
      <c r="G68" s="32">
        <v>200</v>
      </c>
      <c r="H68" s="28">
        <f>VLOOKUP(B68,[10]查询时间段分门店销售汇总!$D$3:$L$145,9,0)</f>
        <v>75956.92</v>
      </c>
      <c r="I68" s="28">
        <f>VLOOKUP(B68,[10]查询时间段分门店销售汇总!$D$3:$M$145,10,0)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0.21840000000000001</v>
      </c>
      <c r="O68" s="40">
        <f t="shared" si="33"/>
        <v>0.91735410628019298</v>
      </c>
      <c r="P68" s="40">
        <f t="shared" si="34"/>
        <v>0.68294723593636597</v>
      </c>
      <c r="Q68" s="43"/>
      <c r="R68" s="43"/>
      <c r="S68" s="43">
        <f t="shared" si="36"/>
        <v>91080</v>
      </c>
      <c r="T68" s="43">
        <f t="shared" si="37"/>
        <v>17902.684799999999</v>
      </c>
      <c r="U68" s="38">
        <v>30360</v>
      </c>
      <c r="V68" s="39">
        <v>5967.5616</v>
      </c>
      <c r="W68" s="40">
        <f t="shared" si="38"/>
        <v>0.19656000000000001</v>
      </c>
      <c r="X68" s="40">
        <f t="shared" si="39"/>
        <v>0.83395827843653902</v>
      </c>
      <c r="Y68" s="40">
        <f t="shared" si="40"/>
        <v>0.68984569286501696</v>
      </c>
      <c r="Z68" s="43"/>
      <c r="AA68" s="43"/>
      <c r="AB68" s="47">
        <f>VLOOKUP(B68,[11]查询时间段分门店销售汇总!$D$3:$L$145,9,0)</f>
        <v>72176.09</v>
      </c>
      <c r="AC68" s="47">
        <f>VLOOKUP(B68,[11]查询时间段分门店销售汇总!$D$3:$M$145,10,0)</f>
        <v>9545.25</v>
      </c>
      <c r="AD68" s="48">
        <f t="shared" si="41"/>
        <v>72864</v>
      </c>
      <c r="AE68" s="48">
        <f t="shared" si="42"/>
        <v>17902.684799999999</v>
      </c>
      <c r="AF68" s="49">
        <v>18216</v>
      </c>
      <c r="AG68" s="49">
        <v>4475.6711999999998</v>
      </c>
      <c r="AH68" s="53">
        <f t="shared" si="43"/>
        <v>0.2457</v>
      </c>
      <c r="AI68" s="53">
        <f t="shared" si="44"/>
        <v>0.99055898660518205</v>
      </c>
      <c r="AJ68" s="53">
        <f t="shared" si="45"/>
        <v>0.53317421976842305</v>
      </c>
      <c r="AK68" s="48"/>
      <c r="AL68" s="48">
        <f t="shared" si="46"/>
        <v>91080</v>
      </c>
      <c r="AM68" s="48">
        <f t="shared" si="47"/>
        <v>20588.087520000001</v>
      </c>
      <c r="AN68" s="54">
        <f t="shared" si="48"/>
        <v>0.79244718928414604</v>
      </c>
      <c r="AO68" s="54">
        <f t="shared" si="49"/>
        <v>0.46362975632036801</v>
      </c>
      <c r="AP68" s="49"/>
      <c r="AQ68" s="49">
        <v>22770</v>
      </c>
      <c r="AR68" s="49">
        <v>5147.0218800000002</v>
      </c>
      <c r="AS68" s="53">
        <f t="shared" si="50"/>
        <v>0.22604399999999999</v>
      </c>
      <c r="AT68" s="57">
        <v>60</v>
      </c>
    </row>
    <row r="69" spans="1:46">
      <c r="A69" s="23">
        <v>68</v>
      </c>
      <c r="B69" s="24">
        <v>712</v>
      </c>
      <c r="C69" s="24" t="s">
        <v>115</v>
      </c>
      <c r="D69" s="24" t="s">
        <v>114</v>
      </c>
      <c r="E69" s="25">
        <f>VLOOKUP(B69,[9]正式员工人数!$A:$C,3,0)</f>
        <v>4</v>
      </c>
      <c r="F69" s="31">
        <v>1</v>
      </c>
      <c r="G69" s="32">
        <v>200</v>
      </c>
      <c r="H69" s="28">
        <f>VLOOKUP(B69,[10]查询时间段分门店销售汇总!$D$3:$L$145,9,0)</f>
        <v>38283.15</v>
      </c>
      <c r="I69" s="28">
        <f>VLOOKUP(B69,[10]查询时间段分门店销售汇总!$D$3:$M$145,10,0)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0.26129999999999998</v>
      </c>
      <c r="O69" s="40">
        <f t="shared" si="33"/>
        <v>0.51044199999999995</v>
      </c>
      <c r="P69" s="40">
        <f t="shared" si="34"/>
        <v>0.58054139558617202</v>
      </c>
      <c r="Q69" s="43"/>
      <c r="R69" s="43"/>
      <c r="S69" s="43">
        <f t="shared" si="36"/>
        <v>82500</v>
      </c>
      <c r="T69" s="43">
        <f t="shared" si="37"/>
        <v>19401.525000000001</v>
      </c>
      <c r="U69" s="38">
        <v>27500</v>
      </c>
      <c r="V69" s="39">
        <v>6467.1750000000002</v>
      </c>
      <c r="W69" s="40">
        <f t="shared" si="38"/>
        <v>0.23516999999999999</v>
      </c>
      <c r="X69" s="40">
        <f t="shared" si="39"/>
        <v>0.46403818181818202</v>
      </c>
      <c r="Y69" s="40">
        <f t="shared" si="40"/>
        <v>0.58640545008704204</v>
      </c>
      <c r="Z69" s="43"/>
      <c r="AA69" s="43"/>
      <c r="AB69" s="47">
        <f>VLOOKUP(B69,[11]查询时间段分门店销售汇总!$D$3:$L$145,9,0)</f>
        <v>47248.42</v>
      </c>
      <c r="AC69" s="47">
        <f>VLOOKUP(B69,[11]查询时间段分门店销售汇总!$D$3:$M$145,10,0)</f>
        <v>12548.8</v>
      </c>
      <c r="AD69" s="48">
        <f t="shared" si="41"/>
        <v>66000</v>
      </c>
      <c r="AE69" s="48">
        <f t="shared" si="42"/>
        <v>19401.525000000001</v>
      </c>
      <c r="AF69" s="49">
        <v>16500</v>
      </c>
      <c r="AG69" s="49">
        <v>4850.3812500000004</v>
      </c>
      <c r="AH69" s="53">
        <f t="shared" si="43"/>
        <v>0.29396250000000002</v>
      </c>
      <c r="AI69" s="53">
        <f t="shared" si="44"/>
        <v>0.71588515151515197</v>
      </c>
      <c r="AJ69" s="53">
        <f t="shared" si="45"/>
        <v>0.64679451744128402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0.56243001516633395</v>
      </c>
      <c r="AP69" s="49"/>
      <c r="AQ69" s="49">
        <v>20625</v>
      </c>
      <c r="AR69" s="49">
        <v>5577.9384375</v>
      </c>
      <c r="AS69" s="53">
        <f t="shared" si="50"/>
        <v>0.27044550000000001</v>
      </c>
      <c r="AT69" s="57">
        <v>60</v>
      </c>
    </row>
    <row r="70" spans="1:46">
      <c r="A70" s="23">
        <v>69</v>
      </c>
      <c r="B70" s="24">
        <v>707</v>
      </c>
      <c r="C70" s="24" t="s">
        <v>116</v>
      </c>
      <c r="D70" s="24" t="s">
        <v>114</v>
      </c>
      <c r="E70" s="25">
        <f>VLOOKUP(B70,[9]正式员工人数!$A:$C,3,0)</f>
        <v>3</v>
      </c>
      <c r="F70" s="31">
        <v>1</v>
      </c>
      <c r="G70" s="32">
        <v>200</v>
      </c>
      <c r="H70" s="28">
        <f>VLOOKUP(B70,[10]查询时间段分门店销售汇总!$D$3:$L$145,9,0)</f>
        <v>72965.77</v>
      </c>
      <c r="I70" s="28">
        <f>VLOOKUP(B70,[10]查询时间段分门店销售汇总!$D$3:$M$145,10,0)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0.24959999999999999</v>
      </c>
      <c r="O70" s="41">
        <f t="shared" si="33"/>
        <v>1.0134134722222199</v>
      </c>
      <c r="P70" s="41">
        <f t="shared" si="34"/>
        <v>1.1978643607549899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17791.488000000001</v>
      </c>
      <c r="U70" s="38">
        <v>26400</v>
      </c>
      <c r="V70" s="39">
        <v>5930.4960000000001</v>
      </c>
      <c r="W70" s="40">
        <f t="shared" si="38"/>
        <v>0.22464000000000001</v>
      </c>
      <c r="X70" s="40">
        <f t="shared" si="39"/>
        <v>0.92128497474747495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VLOOKUP(B70,[11]查询时间段分门店销售汇总!$D$3:$L$145,9,0)</f>
        <v>57612.84</v>
      </c>
      <c r="AC70" s="47">
        <f>VLOOKUP(B70,[11]查询时间段分门店销售汇总!$D$3:$M$145,10,0)</f>
        <v>14127.71</v>
      </c>
      <c r="AD70" s="48">
        <f t="shared" si="41"/>
        <v>63360</v>
      </c>
      <c r="AE70" s="48">
        <f t="shared" si="42"/>
        <v>17791.488000000001</v>
      </c>
      <c r="AF70" s="49">
        <v>15840</v>
      </c>
      <c r="AG70" s="49">
        <v>4447.8720000000003</v>
      </c>
      <c r="AH70" s="53">
        <f t="shared" si="43"/>
        <v>0.28079999999999999</v>
      </c>
      <c r="AI70" s="53">
        <f t="shared" si="44"/>
        <v>0.90929356060606104</v>
      </c>
      <c r="AJ70" s="53">
        <f t="shared" si="45"/>
        <v>0.79407129971366097</v>
      </c>
      <c r="AK70" s="48"/>
      <c r="AL70" s="48">
        <f t="shared" si="46"/>
        <v>79200</v>
      </c>
      <c r="AM70" s="48">
        <f t="shared" si="47"/>
        <v>20460.211200000002</v>
      </c>
      <c r="AN70" s="54">
        <f t="shared" si="48"/>
        <v>0.72743484848484796</v>
      </c>
      <c r="AO70" s="54">
        <f t="shared" si="49"/>
        <v>0.69049678235970502</v>
      </c>
      <c r="AP70" s="49"/>
      <c r="AQ70" s="49">
        <v>19800</v>
      </c>
      <c r="AR70" s="49">
        <v>5115.0528000000004</v>
      </c>
      <c r="AS70" s="53">
        <f t="shared" si="50"/>
        <v>0.25833600000000001</v>
      </c>
      <c r="AT70" s="57">
        <v>60</v>
      </c>
    </row>
    <row r="71" spans="1:46">
      <c r="A71" s="23">
        <v>70</v>
      </c>
      <c r="B71" s="24">
        <v>511</v>
      </c>
      <c r="C71" s="24" t="s">
        <v>117</v>
      </c>
      <c r="D71" s="24" t="s">
        <v>114</v>
      </c>
      <c r="E71" s="25">
        <f>VLOOKUP(B71,[9]正式员工人数!$A:$C,3,0)</f>
        <v>2</v>
      </c>
      <c r="F71" s="31">
        <v>2</v>
      </c>
      <c r="G71" s="32">
        <v>150</v>
      </c>
      <c r="H71" s="28">
        <f>VLOOKUP(B71,[10]查询时间段分门店销售汇总!$D$3:$L$145,9,0)</f>
        <v>64667.35</v>
      </c>
      <c r="I71" s="28">
        <f>VLOOKUP(B71,[10]查询时间段分门店销售汇总!$D$3:$M$145,10,0)</f>
        <v>16897.259999999998</v>
      </c>
      <c r="J71" s="32">
        <f t="shared" si="30"/>
        <v>56160</v>
      </c>
      <c r="K71" s="32">
        <f t="shared" si="31"/>
        <v>13842.316800000001</v>
      </c>
      <c r="L71" s="38">
        <v>18720</v>
      </c>
      <c r="M71" s="39">
        <v>4614.1055999999999</v>
      </c>
      <c r="N71" s="40">
        <f t="shared" si="32"/>
        <v>0.24648</v>
      </c>
      <c r="O71" s="41">
        <f t="shared" si="33"/>
        <v>1.1514841524216499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13703.893631999999</v>
      </c>
      <c r="U71" s="38">
        <v>20592</v>
      </c>
      <c r="V71" s="39">
        <v>4567.9645440000004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916.48295999999903</v>
      </c>
      <c r="AB71" s="47">
        <f>VLOOKUP(B71,[11]查询时间段分门店销售汇总!$D$3:$L$145,9,0)</f>
        <v>43815.22</v>
      </c>
      <c r="AC71" s="47">
        <f>VLOOKUP(B71,[11]查询时间段分门店销售汇总!$D$3:$M$145,10,0)</f>
        <v>11878.19</v>
      </c>
      <c r="AD71" s="48">
        <f t="shared" si="41"/>
        <v>49420.800000000003</v>
      </c>
      <c r="AE71" s="48">
        <f t="shared" si="42"/>
        <v>13703.893631999999</v>
      </c>
      <c r="AF71" s="49">
        <v>12355.2</v>
      </c>
      <c r="AG71" s="49">
        <v>3425.9734079999998</v>
      </c>
      <c r="AH71" s="53">
        <f t="shared" si="43"/>
        <v>0.27728999999999998</v>
      </c>
      <c r="AI71" s="53">
        <f t="shared" si="44"/>
        <v>0.88657447876197903</v>
      </c>
      <c r="AJ71" s="53">
        <f t="shared" si="45"/>
        <v>0.86677482465736599</v>
      </c>
      <c r="AK71" s="48"/>
      <c r="AL71" s="48">
        <f t="shared" si="46"/>
        <v>61776</v>
      </c>
      <c r="AM71" s="48">
        <f t="shared" si="47"/>
        <v>15759.477676799999</v>
      </c>
      <c r="AN71" s="54">
        <f t="shared" si="48"/>
        <v>0.70925958300958303</v>
      </c>
      <c r="AO71" s="54">
        <f t="shared" si="49"/>
        <v>0.75371723883249298</v>
      </c>
      <c r="AP71" s="49"/>
      <c r="AQ71" s="49">
        <v>15444</v>
      </c>
      <c r="AR71" s="49">
        <v>3939.8694191999998</v>
      </c>
      <c r="AS71" s="53">
        <f t="shared" si="50"/>
        <v>0.25510680000000002</v>
      </c>
      <c r="AT71" s="57">
        <v>60</v>
      </c>
    </row>
    <row r="72" spans="1:46">
      <c r="A72" s="23">
        <v>71</v>
      </c>
      <c r="B72" s="24">
        <v>387</v>
      </c>
      <c r="C72" s="24" t="s">
        <v>118</v>
      </c>
      <c r="D72" s="24" t="s">
        <v>114</v>
      </c>
      <c r="E72" s="25">
        <f>VLOOKUP(B72,[9]正式员工人数!$A:$C,3,0)</f>
        <v>2</v>
      </c>
      <c r="F72" s="31">
        <v>2</v>
      </c>
      <c r="G72" s="32">
        <v>150</v>
      </c>
      <c r="H72" s="28">
        <f>VLOOKUP(B72,[10]查询时间段分门店销售汇总!$D$3:$L$145,9,0)</f>
        <v>29598.03</v>
      </c>
      <c r="I72" s="28">
        <f>VLOOKUP(B72,[10]查询时间段分门店销售汇总!$D$3:$M$145,10,0)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0.21106800000000001</v>
      </c>
      <c r="O72" s="40">
        <f t="shared" si="33"/>
        <v>0.540603287671233</v>
      </c>
      <c r="P72" s="40">
        <f t="shared" si="34"/>
        <v>0.52038975861227799</v>
      </c>
      <c r="Q72" s="43"/>
      <c r="R72" s="43"/>
      <c r="S72" s="43">
        <f t="shared" si="36"/>
        <v>60225</v>
      </c>
      <c r="T72" s="43">
        <f t="shared" si="37"/>
        <v>11440.413269999999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0.49145753424657501</v>
      </c>
      <c r="Y72" s="40">
        <f t="shared" si="40"/>
        <v>0.52564622082048296</v>
      </c>
      <c r="Z72" s="43"/>
      <c r="AA72" s="43"/>
      <c r="AB72" s="47">
        <f>VLOOKUP(B72,[11]查询时间段分门店销售汇总!$D$3:$L$145,9,0)</f>
        <v>41028.58</v>
      </c>
      <c r="AC72" s="47">
        <f>VLOOKUP(B72,[11]查询时间段分门店销售汇总!$D$3:$M$145,10,0)</f>
        <v>7604.21</v>
      </c>
      <c r="AD72" s="48">
        <f t="shared" si="41"/>
        <v>48180</v>
      </c>
      <c r="AE72" s="48">
        <f t="shared" si="42"/>
        <v>11440.413269999999</v>
      </c>
      <c r="AF72" s="49">
        <v>12045</v>
      </c>
      <c r="AG72" s="49">
        <v>2860.1033174999998</v>
      </c>
      <c r="AH72" s="53">
        <f t="shared" si="43"/>
        <v>0.23745150000000001</v>
      </c>
      <c r="AI72" s="53">
        <f t="shared" si="44"/>
        <v>0.85156870070568702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13156.475260499999</v>
      </c>
      <c r="AN72" s="54">
        <f t="shared" si="48"/>
        <v>0.68125496056455004</v>
      </c>
      <c r="AO72" s="54">
        <f t="shared" si="49"/>
        <v>0.57798231284866297</v>
      </c>
      <c r="AP72" s="49"/>
      <c r="AQ72" s="49">
        <v>15056.25</v>
      </c>
      <c r="AR72" s="49">
        <v>3289.1188151249999</v>
      </c>
      <c r="AS72" s="53">
        <f t="shared" si="50"/>
        <v>0.21845538</v>
      </c>
      <c r="AT72" s="57">
        <v>50</v>
      </c>
    </row>
    <row r="73" spans="1:46">
      <c r="A73" s="23">
        <v>72</v>
      </c>
      <c r="B73" s="24">
        <v>737</v>
      </c>
      <c r="C73" s="24" t="s">
        <v>119</v>
      </c>
      <c r="D73" s="24" t="s">
        <v>114</v>
      </c>
      <c r="E73" s="25">
        <f>VLOOKUP(B73,[9]正式员工人数!$A:$C,3,0)</f>
        <v>2</v>
      </c>
      <c r="F73" s="31">
        <v>2</v>
      </c>
      <c r="G73" s="32">
        <v>150</v>
      </c>
      <c r="H73" s="28">
        <f>VLOOKUP(B73,[10]查询时间段分门店销售汇总!$D$3:$L$145,9,0)</f>
        <v>57237.77</v>
      </c>
      <c r="I73" s="28">
        <f>VLOOKUP(B73,[10]查询时间段分门店销售汇总!$D$3:$M$145,10,0)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1.0599587037036999</v>
      </c>
      <c r="P73" s="40">
        <f t="shared" si="34"/>
        <v>0.95501074623881599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11884.157999999999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0.96359882154882104</v>
      </c>
      <c r="Y73" s="40">
        <f t="shared" si="40"/>
        <v>0.96465731943314803</v>
      </c>
      <c r="Z73" s="43"/>
      <c r="AA73" s="43"/>
      <c r="AB73" s="47">
        <f>VLOOKUP(B73,[11]查询时间段分门店销售汇总!$D$3:$L$145,9,0)</f>
        <v>30465.01</v>
      </c>
      <c r="AC73" s="47">
        <f>VLOOKUP(B73,[11]查询时间段分门店销售汇总!$D$3:$M$145,10,0)</f>
        <v>7167.72</v>
      </c>
      <c r="AD73" s="48">
        <f t="shared" si="41"/>
        <v>47520</v>
      </c>
      <c r="AE73" s="48">
        <f t="shared" si="42"/>
        <v>11884.157999999999</v>
      </c>
      <c r="AF73" s="49">
        <v>11880</v>
      </c>
      <c r="AG73" s="49">
        <v>2971.0394999999999</v>
      </c>
      <c r="AH73" s="53">
        <f t="shared" si="43"/>
        <v>0.25008750000000002</v>
      </c>
      <c r="AI73" s="53">
        <f t="shared" si="44"/>
        <v>0.64109869528619501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0.51287895622895596</v>
      </c>
      <c r="AO73" s="54">
        <f t="shared" si="49"/>
        <v>0.52446290263054396</v>
      </c>
      <c r="AP73" s="49"/>
      <c r="AQ73" s="49">
        <v>14850</v>
      </c>
      <c r="AR73" s="49">
        <v>3416.6954249999999</v>
      </c>
      <c r="AS73" s="53">
        <f t="shared" si="50"/>
        <v>0.23008049999999999</v>
      </c>
      <c r="AT73" s="57">
        <v>50</v>
      </c>
    </row>
    <row r="74" spans="1:46">
      <c r="A74" s="23">
        <v>73</v>
      </c>
      <c r="B74" s="24">
        <v>377</v>
      </c>
      <c r="C74" s="24" t="s">
        <v>120</v>
      </c>
      <c r="D74" s="24" t="s">
        <v>114</v>
      </c>
      <c r="E74" s="25">
        <f>VLOOKUP(B74,[9]正式员工人数!$A:$C,3,0)</f>
        <v>3</v>
      </c>
      <c r="F74" s="31">
        <v>3</v>
      </c>
      <c r="G74" s="32">
        <v>150</v>
      </c>
      <c r="H74" s="28">
        <f>VLOOKUP(B74,[10]查询时间段分门店销售汇总!$D$3:$L$145,9,0)</f>
        <v>50777.279999999999</v>
      </c>
      <c r="I74" s="28">
        <f>VLOOKUP(B74,[10]查询时间段分门店销售汇总!$D$3:$M$145,10,0)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4171.1155200000003</v>
      </c>
      <c r="N74" s="40">
        <f t="shared" si="32"/>
        <v>0.26332800000000001</v>
      </c>
      <c r="O74" s="41">
        <f t="shared" si="33"/>
        <v>1.06854545454545</v>
      </c>
      <c r="P74" s="40">
        <f t="shared" si="34"/>
        <v>0.70300218713034701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4129.4043647999997</v>
      </c>
      <c r="W74" s="40">
        <f t="shared" si="38"/>
        <v>0.23699519999999999</v>
      </c>
      <c r="X74" s="40">
        <f t="shared" si="39"/>
        <v>0.97140495867768595</v>
      </c>
      <c r="Y74" s="40">
        <f t="shared" si="40"/>
        <v>0.710103219323583</v>
      </c>
      <c r="Z74" s="43"/>
      <c r="AA74" s="43"/>
      <c r="AB74" s="47">
        <f>VLOOKUP(B74,[11]查询时间段分门店销售汇总!$D$3:$L$145,9,0)</f>
        <v>32738.04</v>
      </c>
      <c r="AC74" s="47">
        <f>VLOOKUP(B74,[11]查询时间段分门店销售汇总!$D$3:$M$145,10,0)</f>
        <v>8359.23</v>
      </c>
      <c r="AD74" s="48">
        <f t="shared" si="41"/>
        <v>41817.599999999999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0.29624400000000001</v>
      </c>
      <c r="AI74" s="53">
        <f t="shared" si="44"/>
        <v>0.78287706611570296</v>
      </c>
      <c r="AJ74" s="53">
        <f t="shared" si="45"/>
        <v>0.67477286161462002</v>
      </c>
      <c r="AK74" s="48"/>
      <c r="AL74" s="48">
        <f t="shared" si="46"/>
        <v>52272</v>
      </c>
      <c r="AM74" s="48">
        <f t="shared" si="47"/>
        <v>14246.445058560001</v>
      </c>
      <c r="AN74" s="54">
        <f t="shared" si="48"/>
        <v>0.62630165289256201</v>
      </c>
      <c r="AO74" s="54">
        <f t="shared" si="49"/>
        <v>0.58675901009967002</v>
      </c>
      <c r="AP74" s="49"/>
      <c r="AQ74" s="49">
        <v>13068</v>
      </c>
      <c r="AR74" s="49">
        <v>3561.6112646400002</v>
      </c>
      <c r="AS74" s="53">
        <f t="shared" si="50"/>
        <v>0.27254447999999998</v>
      </c>
      <c r="AT74" s="57">
        <v>50</v>
      </c>
    </row>
    <row r="75" spans="1:46">
      <c r="A75" s="23">
        <v>74</v>
      </c>
      <c r="B75" s="24">
        <v>118074</v>
      </c>
      <c r="C75" s="24" t="s">
        <v>121</v>
      </c>
      <c r="D75" s="24" t="s">
        <v>114</v>
      </c>
      <c r="E75" s="25">
        <f>VLOOKUP(B75,[9]正式员工人数!$A:$C,3,0)</f>
        <v>2</v>
      </c>
      <c r="F75" s="31">
        <v>3</v>
      </c>
      <c r="G75" s="32">
        <v>150</v>
      </c>
      <c r="H75" s="28">
        <f>VLOOKUP(B75,[10]查询时间段分门店销售汇总!$D$3:$L$145,9,0)</f>
        <v>62707.74</v>
      </c>
      <c r="I75" s="28">
        <f>VLOOKUP(B75,[10]查询时间段分门店销售汇总!$D$3:$M$145,10,0)</f>
        <v>18099.740000000002</v>
      </c>
      <c r="J75" s="32">
        <f t="shared" si="30"/>
        <v>45360</v>
      </c>
      <c r="K75" s="32">
        <f t="shared" si="31"/>
        <v>10486.869119999999</v>
      </c>
      <c r="L75" s="38">
        <v>15120</v>
      </c>
      <c r="M75" s="39">
        <v>3495.6230399999999</v>
      </c>
      <c r="N75" s="40">
        <f t="shared" si="32"/>
        <v>0.23119200000000001</v>
      </c>
      <c r="O75" s="41">
        <f t="shared" si="33"/>
        <v>1.3824457671957699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3460.6668095999999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1.7433769266461201</v>
      </c>
      <c r="Z75" s="43">
        <f>150*E75</f>
        <v>300</v>
      </c>
      <c r="AA75" s="43">
        <f t="shared" si="51"/>
        <v>2283.8612640000001</v>
      </c>
      <c r="AB75" s="47">
        <f>VLOOKUP(B75,[11]查询时间段分门店销售汇总!$D$3:$L$145,9,0)</f>
        <v>54773.32</v>
      </c>
      <c r="AC75" s="47">
        <f>VLOOKUP(B75,[11]查询时间段分门店销售汇总!$D$3:$M$145,10,0)</f>
        <v>16348.44</v>
      </c>
      <c r="AD75" s="48">
        <f t="shared" si="41"/>
        <v>39916.800000000003</v>
      </c>
      <c r="AE75" s="48">
        <f t="shared" si="42"/>
        <v>10382.0004288</v>
      </c>
      <c r="AF75" s="49">
        <v>9979.2000000000007</v>
      </c>
      <c r="AG75" s="49">
        <v>2595.5001072</v>
      </c>
      <c r="AH75" s="53">
        <f t="shared" si="43"/>
        <v>0.26009100000000002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11939.300493119999</v>
      </c>
      <c r="AN75" s="59">
        <f t="shared" si="48"/>
        <v>1.0977497194163901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2984.8251232799998</v>
      </c>
      <c r="AS75" s="53">
        <f t="shared" si="50"/>
        <v>0.23928372000000001</v>
      </c>
      <c r="AT75" s="57">
        <v>50</v>
      </c>
    </row>
    <row r="76" spans="1:46">
      <c r="A76" s="23">
        <v>75</v>
      </c>
      <c r="B76" s="24">
        <v>105751</v>
      </c>
      <c r="C76" s="24" t="s">
        <v>122</v>
      </c>
      <c r="D76" s="24" t="s">
        <v>114</v>
      </c>
      <c r="E76" s="25">
        <f>VLOOKUP(B76,[9]正式员工人数!$A:$C,3,0)</f>
        <v>3</v>
      </c>
      <c r="F76" s="31">
        <v>4</v>
      </c>
      <c r="G76" s="32">
        <v>100</v>
      </c>
      <c r="H76" s="28">
        <f>VLOOKUP(B76,[10]查询时间段分门店销售汇总!$D$3:$L$145,9,0)</f>
        <v>31343</v>
      </c>
      <c r="I76" s="28">
        <f>VLOOKUP(B76,[10]查询时间段分门店销售汇总!$D$3:$M$145,10,0)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0.25740000000000002</v>
      </c>
      <c r="O76" s="40">
        <f t="shared" si="33"/>
        <v>0.720528735632184</v>
      </c>
      <c r="P76" s="40">
        <f t="shared" si="34"/>
        <v>0.61765399351606198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3694.9769999999999</v>
      </c>
      <c r="W76" s="40">
        <f t="shared" si="38"/>
        <v>0.23166</v>
      </c>
      <c r="X76" s="40">
        <f t="shared" si="39"/>
        <v>0.65502612330198495</v>
      </c>
      <c r="Y76" s="40">
        <f t="shared" si="40"/>
        <v>0.62389292274349795</v>
      </c>
      <c r="Z76" s="43"/>
      <c r="AA76" s="43"/>
      <c r="AB76" s="47">
        <f>VLOOKUP(B76,[11]查询时间段分门店销售汇总!$D$3:$L$145,9,0)</f>
        <v>38549.089999999997</v>
      </c>
      <c r="AC76" s="47">
        <f>VLOOKUP(B76,[11]查询时间段分门店销售汇总!$D$3:$M$145,10,0)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2771.2327500000001</v>
      </c>
      <c r="AH76" s="53">
        <f t="shared" si="43"/>
        <v>0.28957500000000003</v>
      </c>
      <c r="AI76" s="53">
        <f t="shared" si="44"/>
        <v>1.00702951933124</v>
      </c>
      <c r="AJ76" s="53">
        <f t="shared" si="45"/>
        <v>0.79852639587923502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0.80562361546499495</v>
      </c>
      <c r="AO76" s="54">
        <f t="shared" si="49"/>
        <v>0.69437077902542099</v>
      </c>
      <c r="AP76" s="49"/>
      <c r="AQ76" s="49">
        <v>11962.5</v>
      </c>
      <c r="AR76" s="49">
        <v>3186.9176625</v>
      </c>
      <c r="AS76" s="53">
        <f t="shared" si="50"/>
        <v>0.26640900000000001</v>
      </c>
      <c r="AT76" s="57">
        <v>40</v>
      </c>
    </row>
    <row r="77" spans="1:46">
      <c r="A77" s="23">
        <v>76</v>
      </c>
      <c r="B77" s="24">
        <v>515</v>
      </c>
      <c r="C77" s="24" t="s">
        <v>123</v>
      </c>
      <c r="D77" s="24" t="s">
        <v>114</v>
      </c>
      <c r="E77" s="25">
        <f>VLOOKUP(B77,[9]正式员工人数!$A:$C,3,0)</f>
        <v>2</v>
      </c>
      <c r="F77" s="31">
        <v>4</v>
      </c>
      <c r="G77" s="32">
        <v>100</v>
      </c>
      <c r="H77" s="28">
        <f>VLOOKUP(B77,[10]查询时间段分门店销售汇总!$D$3:$L$145,9,0)</f>
        <v>47155.33</v>
      </c>
      <c r="I77" s="28">
        <f>VLOOKUP(B77,[10]查询时间段分门店销售汇总!$D$3:$M$145,10,0)</f>
        <v>7830.9</v>
      </c>
      <c r="J77" s="32">
        <f t="shared" si="30"/>
        <v>42000</v>
      </c>
      <c r="K77" s="32">
        <f t="shared" si="31"/>
        <v>10522.512000000001</v>
      </c>
      <c r="L77" s="38">
        <v>14000</v>
      </c>
      <c r="M77" s="39">
        <v>3507.5039999999999</v>
      </c>
      <c r="N77" s="40">
        <f t="shared" si="32"/>
        <v>0.25053599999999998</v>
      </c>
      <c r="O77" s="41">
        <f t="shared" si="33"/>
        <v>1.12274595238095</v>
      </c>
      <c r="P77" s="40">
        <f t="shared" si="34"/>
        <v>0.74420442571127499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3472.4289600000002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0.75172164213260095</v>
      </c>
      <c r="Z77" s="43">
        <f>150*E77</f>
        <v>300</v>
      </c>
      <c r="AA77" s="43"/>
      <c r="AB77" s="47">
        <f>VLOOKUP(B77,[11]查询时间段分门店销售汇总!$D$3:$L$145,9,0)</f>
        <v>32310.39</v>
      </c>
      <c r="AC77" s="47">
        <f>VLOOKUP(B77,[11]查询时间段分门店销售汇总!$D$3:$M$145,10,0)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2604.3217199999999</v>
      </c>
      <c r="AH77" s="53">
        <f t="shared" si="43"/>
        <v>0.28185300000000002</v>
      </c>
      <c r="AI77" s="53">
        <f t="shared" si="44"/>
        <v>0.87419886363636401</v>
      </c>
      <c r="AJ77" s="53">
        <f t="shared" si="45"/>
        <v>0.59408654780178205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0.69935909090909099</v>
      </c>
      <c r="AO77" s="54">
        <f t="shared" si="49"/>
        <v>0.51659699808850601</v>
      </c>
      <c r="AP77" s="49"/>
      <c r="AQ77" s="49">
        <v>11550</v>
      </c>
      <c r="AR77" s="49">
        <v>2994.9699780000001</v>
      </c>
      <c r="AS77" s="53">
        <f t="shared" si="50"/>
        <v>0.25930476000000002</v>
      </c>
      <c r="AT77" s="57">
        <v>50</v>
      </c>
    </row>
    <row r="78" spans="1:46">
      <c r="A78" s="23">
        <v>77</v>
      </c>
      <c r="B78" s="24">
        <v>103639</v>
      </c>
      <c r="C78" s="24" t="s">
        <v>124</v>
      </c>
      <c r="D78" s="24" t="s">
        <v>114</v>
      </c>
      <c r="E78" s="25">
        <f>VLOOKUP(B78,[9]正式员工人数!$A:$C,3,0)</f>
        <v>2</v>
      </c>
      <c r="F78" s="31">
        <v>5</v>
      </c>
      <c r="G78" s="32">
        <v>100</v>
      </c>
      <c r="H78" s="28">
        <f>VLOOKUP(B78,[10]查询时间段分门店销售汇总!$D$3:$L$145,9,0)</f>
        <v>39129.9</v>
      </c>
      <c r="I78" s="28">
        <f>VLOOKUP(B78,[10]查询时间段分门店销售汇总!$D$3:$M$145,10,0)</f>
        <v>8850.4599999999991</v>
      </c>
      <c r="J78" s="32">
        <f t="shared" si="30"/>
        <v>39000</v>
      </c>
      <c r="K78" s="32">
        <f t="shared" si="31"/>
        <v>9737.4419999999991</v>
      </c>
      <c r="L78" s="38">
        <v>13000</v>
      </c>
      <c r="M78" s="39">
        <v>3245.8139999999999</v>
      </c>
      <c r="N78" s="40">
        <f t="shared" si="32"/>
        <v>0.24967800000000001</v>
      </c>
      <c r="O78" s="41">
        <f t="shared" si="33"/>
        <v>1.00333076923077</v>
      </c>
      <c r="P78" s="40">
        <f t="shared" si="34"/>
        <v>0.90891016347003695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9640.0675800000008</v>
      </c>
      <c r="U78" s="38">
        <v>14300</v>
      </c>
      <c r="V78" s="39">
        <v>3213.3558600000001</v>
      </c>
      <c r="W78" s="40">
        <f t="shared" si="38"/>
        <v>0.2247102</v>
      </c>
      <c r="X78" s="40">
        <f t="shared" si="39"/>
        <v>0.91211888111888095</v>
      </c>
      <c r="Y78" s="40">
        <f t="shared" si="40"/>
        <v>0.91809107421215796</v>
      </c>
      <c r="Z78" s="43"/>
      <c r="AA78" s="43"/>
      <c r="AB78" s="47">
        <f>VLOOKUP(B78,[11]查询时间段分门店销售汇总!$D$3:$L$145,9,0)</f>
        <v>22841.4</v>
      </c>
      <c r="AC78" s="47">
        <f>VLOOKUP(B78,[11]查询时间段分门店销售汇总!$D$3:$M$145,10,0)</f>
        <v>5974.48</v>
      </c>
      <c r="AD78" s="48">
        <f t="shared" si="41"/>
        <v>34320</v>
      </c>
      <c r="AE78" s="48">
        <f t="shared" si="42"/>
        <v>9640.0675800000008</v>
      </c>
      <c r="AF78" s="49">
        <v>8580</v>
      </c>
      <c r="AG78" s="49">
        <v>2410.0168950000002</v>
      </c>
      <c r="AH78" s="53">
        <f t="shared" si="43"/>
        <v>0.28088774999999999</v>
      </c>
      <c r="AI78" s="53">
        <f t="shared" si="44"/>
        <v>0.66554195804195804</v>
      </c>
      <c r="AJ78" s="53">
        <f t="shared" si="45"/>
        <v>0.61975499138565204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0.53243356643356599</v>
      </c>
      <c r="AO78" s="54">
        <f t="shared" si="49"/>
        <v>0.53891738381360998</v>
      </c>
      <c r="AP78" s="49"/>
      <c r="AQ78" s="49">
        <v>10725</v>
      </c>
      <c r="AR78" s="49">
        <v>2771.51942925</v>
      </c>
      <c r="AS78" s="53">
        <f t="shared" si="50"/>
        <v>0.25841672999999998</v>
      </c>
      <c r="AT78" s="57">
        <v>50</v>
      </c>
    </row>
    <row r="79" spans="1:46">
      <c r="A79" s="23">
        <v>78</v>
      </c>
      <c r="B79" s="24">
        <v>355</v>
      </c>
      <c r="C79" s="24" t="s">
        <v>125</v>
      </c>
      <c r="D79" s="24" t="s">
        <v>114</v>
      </c>
      <c r="E79" s="25">
        <f>VLOOKUP(B79,[9]正式员工人数!$A:$C,3,0)</f>
        <v>2</v>
      </c>
      <c r="F79" s="31">
        <v>5</v>
      </c>
      <c r="G79" s="32">
        <v>100</v>
      </c>
      <c r="H79" s="28">
        <f>VLOOKUP(B79,[10]查询时间段分门店销售汇总!$D$3:$L$145,9,0)</f>
        <v>40019.360000000001</v>
      </c>
      <c r="I79" s="28">
        <f>VLOOKUP(B79,[10]查询时间段分门店销售汇总!$D$3:$M$145,10,0)</f>
        <v>8392.4599999999991</v>
      </c>
      <c r="J79" s="32">
        <f t="shared" si="30"/>
        <v>39000</v>
      </c>
      <c r="K79" s="32">
        <f t="shared" si="31"/>
        <v>9983.8439999999991</v>
      </c>
      <c r="L79" s="38">
        <v>13000</v>
      </c>
      <c r="M79" s="39">
        <v>3327.9479999999999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0.84060407995157005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9884.0055599999996</v>
      </c>
      <c r="U79" s="38">
        <v>14300</v>
      </c>
      <c r="V79" s="39">
        <v>3294.6685200000002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0.84909503025411104</v>
      </c>
      <c r="Z79" s="43"/>
      <c r="AA79" s="43"/>
      <c r="AB79" s="47">
        <f>VLOOKUP(B79,[11]查询时间段分门店销售汇总!$D$3:$L$145,9,0)</f>
        <v>17792.46</v>
      </c>
      <c r="AC79" s="47">
        <f>VLOOKUP(B79,[11]查询时间段分门店销售汇总!$D$3:$M$145,10,0)</f>
        <v>4586.1099999999997</v>
      </c>
      <c r="AD79" s="48">
        <f t="shared" si="41"/>
        <v>34320</v>
      </c>
      <c r="AE79" s="48">
        <f t="shared" si="42"/>
        <v>9884.0055599999996</v>
      </c>
      <c r="AF79" s="49">
        <v>8580</v>
      </c>
      <c r="AG79" s="49">
        <v>2471.0013899999999</v>
      </c>
      <c r="AH79" s="53">
        <f t="shared" si="43"/>
        <v>0.28799550000000002</v>
      </c>
      <c r="AI79" s="53">
        <f t="shared" si="44"/>
        <v>0.51842832167832198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0.41474265734265697</v>
      </c>
      <c r="AO79" s="54">
        <f t="shared" si="49"/>
        <v>0.40347222742056399</v>
      </c>
      <c r="AP79" s="49"/>
      <c r="AQ79" s="49">
        <v>10725</v>
      </c>
      <c r="AR79" s="49">
        <v>2841.6515985000001</v>
      </c>
      <c r="AS79" s="53">
        <f t="shared" si="50"/>
        <v>0.26495585999999999</v>
      </c>
      <c r="AT79" s="57">
        <v>40</v>
      </c>
    </row>
    <row r="80" spans="1:46">
      <c r="A80" s="23">
        <v>79</v>
      </c>
      <c r="B80" s="24">
        <v>743</v>
      </c>
      <c r="C80" s="24" t="s">
        <v>126</v>
      </c>
      <c r="D80" s="24" t="s">
        <v>114</v>
      </c>
      <c r="E80" s="25">
        <f>VLOOKUP(B80,[9]正式员工人数!$A:$C,3,0)</f>
        <v>1</v>
      </c>
      <c r="F80" s="31">
        <v>5</v>
      </c>
      <c r="G80" s="32">
        <v>100</v>
      </c>
      <c r="H80" s="28">
        <f>VLOOKUP(B80,[10]查询时间段分门店销售汇总!$D$3:$L$145,9,0)</f>
        <v>32374.5</v>
      </c>
      <c r="I80" s="28">
        <f>VLOOKUP(B80,[10]查询时间段分门店销售汇总!$D$3:$M$145,10,0)</f>
        <v>7431.87</v>
      </c>
      <c r="J80" s="32">
        <f t="shared" si="30"/>
        <v>36750</v>
      </c>
      <c r="K80" s="32">
        <f t="shared" si="31"/>
        <v>9172.7999999999993</v>
      </c>
      <c r="L80" s="38">
        <v>12250</v>
      </c>
      <c r="M80" s="39">
        <v>3057.6</v>
      </c>
      <c r="N80" s="40">
        <f t="shared" si="32"/>
        <v>0.24959999999999999</v>
      </c>
      <c r="O80" s="40">
        <f t="shared" si="33"/>
        <v>0.88093877551020405</v>
      </c>
      <c r="P80" s="40">
        <f t="shared" si="34"/>
        <v>0.81020735217163797</v>
      </c>
      <c r="Q80" s="43"/>
      <c r="R80" s="43"/>
      <c r="S80" s="43">
        <f t="shared" si="36"/>
        <v>40425</v>
      </c>
      <c r="T80" s="43">
        <f t="shared" si="37"/>
        <v>9081.0720000000001</v>
      </c>
      <c r="U80" s="38">
        <v>13475</v>
      </c>
      <c r="V80" s="39">
        <v>3027.0239999999999</v>
      </c>
      <c r="W80" s="40">
        <f t="shared" si="38"/>
        <v>0.22464000000000001</v>
      </c>
      <c r="X80" s="40">
        <f t="shared" si="39"/>
        <v>0.80085343228200401</v>
      </c>
      <c r="Y80" s="40">
        <f t="shared" si="40"/>
        <v>0.81839126481983604</v>
      </c>
      <c r="Z80" s="43"/>
      <c r="AA80" s="43"/>
      <c r="AB80" s="47">
        <f>VLOOKUP(B80,[11]查询时间段分门店销售汇总!$D$3:$L$145,9,0)</f>
        <v>30102.93</v>
      </c>
      <c r="AC80" s="47">
        <f>VLOOKUP(B80,[11]查询时间段分门店销售汇总!$D$3:$M$145,10,0)</f>
        <v>7814.76</v>
      </c>
      <c r="AD80" s="48">
        <f t="shared" si="41"/>
        <v>32340</v>
      </c>
      <c r="AE80" s="48">
        <f t="shared" si="42"/>
        <v>9081.0720000000001</v>
      </c>
      <c r="AF80" s="49">
        <v>8085</v>
      </c>
      <c r="AG80" s="49">
        <v>2270.268</v>
      </c>
      <c r="AH80" s="53">
        <f t="shared" si="43"/>
        <v>0.28079999999999999</v>
      </c>
      <c r="AI80" s="53">
        <f t="shared" si="44"/>
        <v>0.93082653061224496</v>
      </c>
      <c r="AJ80" s="53">
        <f t="shared" si="45"/>
        <v>0.86055478912621797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0.74466122448979599</v>
      </c>
      <c r="AO80" s="54">
        <f t="shared" si="49"/>
        <v>0.74830851228366801</v>
      </c>
      <c r="AP80" s="49"/>
      <c r="AQ80" s="49">
        <v>10106.25</v>
      </c>
      <c r="AR80" s="49">
        <v>2610.8081999999999</v>
      </c>
      <c r="AS80" s="53">
        <f t="shared" si="50"/>
        <v>0.25833600000000001</v>
      </c>
      <c r="AT80" s="57">
        <v>40</v>
      </c>
    </row>
    <row r="81" spans="1:46">
      <c r="A81" s="23">
        <v>80</v>
      </c>
      <c r="B81" s="24">
        <v>573</v>
      </c>
      <c r="C81" s="24" t="s">
        <v>127</v>
      </c>
      <c r="D81" s="24" t="s">
        <v>114</v>
      </c>
      <c r="E81" s="25">
        <f>VLOOKUP(B81,[9]正式员工人数!$A:$C,3,0)</f>
        <v>2</v>
      </c>
      <c r="F81" s="31">
        <v>6</v>
      </c>
      <c r="G81" s="32">
        <v>100</v>
      </c>
      <c r="H81" s="28">
        <f>VLOOKUP(B81,[10]查询时间段分门店销售汇总!$D$3:$L$145,9,0)</f>
        <v>27764.67</v>
      </c>
      <c r="I81" s="28">
        <f>VLOOKUP(B81,[10]查询时间段分门店销售汇总!$D$3:$M$145,10,0)</f>
        <v>4920.9799999999996</v>
      </c>
      <c r="J81" s="32">
        <f t="shared" si="30"/>
        <v>28800</v>
      </c>
      <c r="K81" s="32">
        <f t="shared" si="31"/>
        <v>6247.2384000000002</v>
      </c>
      <c r="L81" s="38">
        <v>9600</v>
      </c>
      <c r="M81" s="39">
        <v>2082.4128000000001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0.78770485211513597</v>
      </c>
      <c r="Q81" s="43"/>
      <c r="R81" s="43"/>
      <c r="S81" s="43">
        <f t="shared" si="36"/>
        <v>31680</v>
      </c>
      <c r="T81" s="43">
        <f t="shared" si="37"/>
        <v>6184.7660159999996</v>
      </c>
      <c r="U81" s="38">
        <v>10560</v>
      </c>
      <c r="V81" s="39">
        <v>2061.5886719999999</v>
      </c>
      <c r="W81" s="40">
        <f t="shared" si="38"/>
        <v>0.19522619999999999</v>
      </c>
      <c r="X81" s="40">
        <f t="shared" si="39"/>
        <v>0.87641003787878802</v>
      </c>
      <c r="Y81" s="40">
        <f t="shared" si="40"/>
        <v>0.79566146678296601</v>
      </c>
      <c r="Z81" s="43"/>
      <c r="AA81" s="43"/>
      <c r="AB81" s="47">
        <f>VLOOKUP(B81,[11]查询时间段分门店销售汇总!$D$3:$L$145,9,0)</f>
        <v>22297.64</v>
      </c>
      <c r="AC81" s="47">
        <f>VLOOKUP(B81,[11]查询时间段分门店销售汇总!$D$3:$M$145,10,0)</f>
        <v>6487.15</v>
      </c>
      <c r="AD81" s="48">
        <f t="shared" si="41"/>
        <v>25344</v>
      </c>
      <c r="AE81" s="48">
        <f t="shared" si="42"/>
        <v>6184.7660159999996</v>
      </c>
      <c r="AF81" s="49">
        <v>6336</v>
      </c>
      <c r="AG81" s="49">
        <v>1546.1915039999999</v>
      </c>
      <c r="AH81" s="53">
        <f t="shared" si="43"/>
        <v>0.24403274999999999</v>
      </c>
      <c r="AI81" s="53">
        <f t="shared" si="44"/>
        <v>0.87979955808080801</v>
      </c>
      <c r="AJ81" s="53">
        <f t="shared" si="45"/>
        <v>1.0488917419378101</v>
      </c>
      <c r="AK81" s="48"/>
      <c r="AL81" s="48">
        <f t="shared" si="46"/>
        <v>31680</v>
      </c>
      <c r="AM81" s="48">
        <f t="shared" si="47"/>
        <v>7112.4809183999996</v>
      </c>
      <c r="AN81" s="54">
        <f t="shared" si="48"/>
        <v>0.70383964646464603</v>
      </c>
      <c r="AO81" s="54">
        <f t="shared" si="49"/>
        <v>0.91207977559809394</v>
      </c>
      <c r="AP81" s="49"/>
      <c r="AQ81" s="49">
        <v>7920</v>
      </c>
      <c r="AR81" s="49">
        <v>1778.1202295999999</v>
      </c>
      <c r="AS81" s="53">
        <f t="shared" si="50"/>
        <v>0.22451013</v>
      </c>
      <c r="AT81" s="57">
        <v>40</v>
      </c>
    </row>
    <row r="82" spans="1:46">
      <c r="A82" s="23">
        <v>81</v>
      </c>
      <c r="B82" s="24">
        <v>740</v>
      </c>
      <c r="C82" s="24" t="s">
        <v>129</v>
      </c>
      <c r="D82" s="24" t="s">
        <v>114</v>
      </c>
      <c r="E82" s="25">
        <f>VLOOKUP(B82,[9]正式员工人数!$A:$C,3,0)</f>
        <v>3</v>
      </c>
      <c r="F82" s="31">
        <v>6</v>
      </c>
      <c r="G82" s="32">
        <v>100</v>
      </c>
      <c r="H82" s="28">
        <f>VLOOKUP(B82,[10]查询时间段分门店销售汇总!$D$3:$L$145,9,0)</f>
        <v>31318.04</v>
      </c>
      <c r="I82" s="28">
        <f>VLOOKUP(B82,[10]查询时间段分门店销售汇总!$D$3:$M$145,10,0)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0.27105000000000001</v>
      </c>
      <c r="O82" s="41">
        <f t="shared" si="33"/>
        <v>1.08743194444444</v>
      </c>
      <c r="P82" s="41">
        <f t="shared" si="34"/>
        <v>1.0025979216626699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2576.0592000000001</v>
      </c>
      <c r="W82" s="40">
        <f t="shared" si="38"/>
        <v>0.243945</v>
      </c>
      <c r="X82" s="40">
        <f t="shared" si="39"/>
        <v>0.98857449494949501</v>
      </c>
      <c r="Y82" s="41">
        <f t="shared" si="40"/>
        <v>1.01272517339664</v>
      </c>
      <c r="Z82" s="43"/>
      <c r="AA82" s="43">
        <f t="shared" ref="AA82:AA87" si="53">(I82-K82)*0.3</f>
        <v>6.0840000000002004</v>
      </c>
      <c r="AB82" s="47">
        <f>VLOOKUP(B82,[11]查询时间段分门店销售汇总!$D$3:$L$145,9,0)</f>
        <v>20251.46</v>
      </c>
      <c r="AC82" s="47">
        <f>VLOOKUP(B82,[11]查询时间段分门店销售汇总!$D$3:$M$145,10,0)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0.30493124999999999</v>
      </c>
      <c r="AI82" s="53">
        <f t="shared" si="44"/>
        <v>0.799063289141414</v>
      </c>
      <c r="AJ82" s="53">
        <f t="shared" si="45"/>
        <v>0.50636776256280702</v>
      </c>
      <c r="AK82" s="48"/>
      <c r="AL82" s="48">
        <f t="shared" si="46"/>
        <v>31680</v>
      </c>
      <c r="AM82" s="48">
        <f t="shared" si="47"/>
        <v>8887.4042399999998</v>
      </c>
      <c r="AN82" s="54">
        <f t="shared" si="48"/>
        <v>0.63925063131313098</v>
      </c>
      <c r="AO82" s="54">
        <f t="shared" si="49"/>
        <v>0.44031979353287498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pans="1:46">
      <c r="A83" s="23">
        <v>82</v>
      </c>
      <c r="B83" s="24">
        <v>733</v>
      </c>
      <c r="C83" s="24" t="s">
        <v>130</v>
      </c>
      <c r="D83" s="24" t="s">
        <v>114</v>
      </c>
      <c r="E83" s="25">
        <f>VLOOKUP(B83,[9]正式员工人数!$A:$C,3,0)</f>
        <v>3</v>
      </c>
      <c r="F83" s="31">
        <v>7</v>
      </c>
      <c r="G83" s="32">
        <v>100</v>
      </c>
      <c r="H83" s="28">
        <f>VLOOKUP(B83,[10]查询时间段分门店销售汇总!$D$3:$L$145,9,0)</f>
        <v>20070.599999999999</v>
      </c>
      <c r="I83" s="28">
        <f>VLOOKUP(B83,[10]查询时间段分门店销售汇总!$D$3:$M$145,10,0)</f>
        <v>5070.96</v>
      </c>
      <c r="J83" s="32">
        <f t="shared" si="30"/>
        <v>27360</v>
      </c>
      <c r="K83" s="32">
        <f t="shared" si="31"/>
        <v>7418.0620799999997</v>
      </c>
      <c r="L83" s="38">
        <v>9120</v>
      </c>
      <c r="M83" s="39">
        <v>2472.6873599999999</v>
      </c>
      <c r="N83" s="40">
        <f t="shared" si="32"/>
        <v>0.27112799999999998</v>
      </c>
      <c r="O83" s="40">
        <f t="shared" si="33"/>
        <v>0.73357456140350896</v>
      </c>
      <c r="P83" s="40">
        <f t="shared" si="34"/>
        <v>0.68359632816661497</v>
      </c>
      <c r="Q83" s="43"/>
      <c r="R83" s="43"/>
      <c r="S83" s="43">
        <f t="shared" si="36"/>
        <v>30096</v>
      </c>
      <c r="T83" s="43">
        <f t="shared" si="37"/>
        <v>7343.8814591999999</v>
      </c>
      <c r="U83" s="38">
        <v>10032</v>
      </c>
      <c r="V83" s="39">
        <v>2447.9604863999998</v>
      </c>
      <c r="W83" s="40">
        <f t="shared" si="38"/>
        <v>0.24401519999999999</v>
      </c>
      <c r="X83" s="40">
        <f t="shared" si="39"/>
        <v>0.66688596491228103</v>
      </c>
      <c r="Y83" s="40">
        <f t="shared" si="40"/>
        <v>0.69050134158243903</v>
      </c>
      <c r="Z83" s="43"/>
      <c r="AA83" s="43"/>
      <c r="AB83" s="47">
        <f>VLOOKUP(B83,[11]查询时间段分门店销售汇总!$D$3:$L$145,9,0)</f>
        <v>18320.310000000001</v>
      </c>
      <c r="AC83" s="47">
        <f>VLOOKUP(B83,[11]查询时间段分门店销售汇总!$D$3:$M$145,10,0)</f>
        <v>5352.07</v>
      </c>
      <c r="AD83" s="48">
        <f t="shared" si="41"/>
        <v>24076.799999999999</v>
      </c>
      <c r="AE83" s="48">
        <f t="shared" si="42"/>
        <v>7343.8814591999999</v>
      </c>
      <c r="AF83" s="49">
        <v>6019.2</v>
      </c>
      <c r="AG83" s="49">
        <v>1835.9703648</v>
      </c>
      <c r="AH83" s="53">
        <f t="shared" si="43"/>
        <v>0.30501899999999998</v>
      </c>
      <c r="AI83" s="53">
        <f t="shared" si="44"/>
        <v>0.76091133373205799</v>
      </c>
      <c r="AJ83" s="53">
        <f t="shared" si="45"/>
        <v>0.72877946488300505</v>
      </c>
      <c r="AK83" s="48"/>
      <c r="AL83" s="48">
        <f t="shared" si="46"/>
        <v>30096</v>
      </c>
      <c r="AM83" s="48">
        <f t="shared" si="47"/>
        <v>8445.4636780799992</v>
      </c>
      <c r="AN83" s="54">
        <f t="shared" si="48"/>
        <v>0.60872906698564599</v>
      </c>
      <c r="AO83" s="54">
        <f t="shared" si="49"/>
        <v>0.63372127381130905</v>
      </c>
      <c r="AP83" s="49"/>
      <c r="AQ83" s="49">
        <v>7524</v>
      </c>
      <c r="AR83" s="49">
        <v>2111.3659195199998</v>
      </c>
      <c r="AS83" s="53">
        <f t="shared" si="50"/>
        <v>0.28061747999999997</v>
      </c>
      <c r="AT83" s="57">
        <v>40</v>
      </c>
    </row>
    <row r="84" spans="1:46">
      <c r="A84" s="23">
        <v>83</v>
      </c>
      <c r="B84" s="24">
        <v>122198</v>
      </c>
      <c r="C84" s="24" t="s">
        <v>132</v>
      </c>
      <c r="D84" s="24" t="s">
        <v>114</v>
      </c>
      <c r="E84" s="25">
        <f>VLOOKUP(B84,[9]正式员工人数!$A:$C,3,0)</f>
        <v>2</v>
      </c>
      <c r="F84" s="31">
        <v>7</v>
      </c>
      <c r="G84" s="32">
        <v>100</v>
      </c>
      <c r="H84" s="28">
        <f>VLOOKUP(B84,[10]查询时间段分门店销售汇总!$D$3:$L$145,9,0)</f>
        <v>24066.41</v>
      </c>
      <c r="I84" s="28">
        <f>VLOOKUP(B84,[10]查询时间段分门店销售汇总!$D$3:$M$145,10,0)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1636.1279999999999</v>
      </c>
      <c r="N84" s="40">
        <f t="shared" si="32"/>
        <v>0.1794</v>
      </c>
      <c r="O84" s="40">
        <f t="shared" si="33"/>
        <v>0.87962024853801202</v>
      </c>
      <c r="P84" s="41">
        <f t="shared" si="34"/>
        <v>1.0788153494103101</v>
      </c>
      <c r="Q84" s="43"/>
      <c r="R84" s="43"/>
      <c r="S84" s="43">
        <f t="shared" si="36"/>
        <v>30096</v>
      </c>
      <c r="T84" s="43">
        <f t="shared" si="37"/>
        <v>4859.3001599999998</v>
      </c>
      <c r="U84" s="38">
        <v>10032</v>
      </c>
      <c r="V84" s="39">
        <v>1619.7667200000001</v>
      </c>
      <c r="W84" s="40">
        <f t="shared" si="38"/>
        <v>0.16145999999999999</v>
      </c>
      <c r="X84" s="40">
        <f t="shared" si="39"/>
        <v>0.79965477139819197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VLOOKUP(B84,[11]查询时间段分门店销售汇总!$D$3:$L$145,9,0)</f>
        <v>21550.42</v>
      </c>
      <c r="AC84" s="47">
        <f>VLOOKUP(B84,[11]查询时间段分门店销售汇总!$D$3:$M$145,10,0)</f>
        <v>4477.08</v>
      </c>
      <c r="AD84" s="48">
        <f t="shared" si="41"/>
        <v>24076.799999999999</v>
      </c>
      <c r="AE84" s="48">
        <f t="shared" si="42"/>
        <v>4859.3001599999998</v>
      </c>
      <c r="AF84" s="49">
        <v>6019.2</v>
      </c>
      <c r="AG84" s="49">
        <v>1214.8250399999999</v>
      </c>
      <c r="AH84" s="53">
        <f t="shared" si="43"/>
        <v>0.201825</v>
      </c>
      <c r="AI84" s="53">
        <f t="shared" si="44"/>
        <v>0.89506994284954799</v>
      </c>
      <c r="AJ84" s="53">
        <f t="shared" si="45"/>
        <v>0.92134254987039099</v>
      </c>
      <c r="AK84" s="48"/>
      <c r="AL84" s="48">
        <f t="shared" si="46"/>
        <v>30096</v>
      </c>
      <c r="AM84" s="48">
        <f t="shared" si="47"/>
        <v>5588.1951840000002</v>
      </c>
      <c r="AN84" s="54">
        <f t="shared" si="48"/>
        <v>0.71605595427963797</v>
      </c>
      <c r="AO84" s="54">
        <f t="shared" si="49"/>
        <v>0.80116743466990503</v>
      </c>
      <c r="AP84" s="49"/>
      <c r="AQ84" s="49">
        <v>7524</v>
      </c>
      <c r="AR84" s="49">
        <v>1397.048796</v>
      </c>
      <c r="AS84" s="53">
        <f t="shared" si="50"/>
        <v>0.18567900000000001</v>
      </c>
      <c r="AT84" s="57">
        <v>40</v>
      </c>
    </row>
    <row r="85" spans="1:46">
      <c r="A85" s="23">
        <v>84</v>
      </c>
      <c r="B85" s="24">
        <v>104430</v>
      </c>
      <c r="C85" s="24" t="s">
        <v>128</v>
      </c>
      <c r="D85" s="24" t="s">
        <v>114</v>
      </c>
      <c r="E85" s="25">
        <f>VLOOKUP(B85,[9]正式员工人数!$A:$C,3,0)</f>
        <v>3</v>
      </c>
      <c r="F85" s="31">
        <v>7</v>
      </c>
      <c r="G85" s="32">
        <v>100</v>
      </c>
      <c r="H85" s="28">
        <f>VLOOKUP(B85,[10]查询时间段分门店销售汇总!$D$3:$L$145,9,0)</f>
        <v>23613.27</v>
      </c>
      <c r="I85" s="28">
        <f>VLOOKUP(B85,[10]查询时间段分门店销售汇总!$D$3:$M$145,10,0)</f>
        <v>3498.58</v>
      </c>
      <c r="J85" s="32">
        <f t="shared" si="30"/>
        <v>28080</v>
      </c>
      <c r="K85" s="32">
        <f t="shared" si="31"/>
        <v>6951.8217599999998</v>
      </c>
      <c r="L85" s="38">
        <v>9360</v>
      </c>
      <c r="M85" s="39">
        <v>2317.2739200000001</v>
      </c>
      <c r="N85" s="40">
        <f t="shared" si="32"/>
        <v>0.24757199999999999</v>
      </c>
      <c r="O85" s="40">
        <f t="shared" si="33"/>
        <v>0.84092841880341895</v>
      </c>
      <c r="P85" s="40">
        <f t="shared" si="34"/>
        <v>0.50326088912843503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2294.1011807999998</v>
      </c>
      <c r="W85" s="40">
        <f t="shared" si="38"/>
        <v>0.22281480000000001</v>
      </c>
      <c r="X85" s="40">
        <f t="shared" si="39"/>
        <v>0.76448038073038105</v>
      </c>
      <c r="Y85" s="40">
        <f t="shared" si="40"/>
        <v>0.50834433245296395</v>
      </c>
      <c r="Z85" s="43"/>
      <c r="AA85" s="43"/>
      <c r="AB85" s="47">
        <f>VLOOKUP(B85,[11]查询时间段分门店销售汇总!$D$3:$L$145,9,0)</f>
        <v>22581.81</v>
      </c>
      <c r="AC85" s="47">
        <f>VLOOKUP(B85,[11]查询时间段分门店销售汇总!$D$3:$M$145,10,0)</f>
        <v>3114.46</v>
      </c>
      <c r="AD85" s="48">
        <f t="shared" si="41"/>
        <v>24710.400000000001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0.91385853729603705</v>
      </c>
      <c r="AJ85" s="53">
        <f t="shared" si="45"/>
        <v>0.45253162415936199</v>
      </c>
      <c r="AK85" s="48"/>
      <c r="AL85" s="48">
        <f t="shared" si="46"/>
        <v>30888</v>
      </c>
      <c r="AM85" s="48">
        <f t="shared" si="47"/>
        <v>7914.6490737599997</v>
      </c>
      <c r="AN85" s="54">
        <f t="shared" si="48"/>
        <v>0.73108682983683004</v>
      </c>
      <c r="AO85" s="54">
        <f t="shared" si="49"/>
        <v>0.39350576013857502</v>
      </c>
      <c r="AP85" s="49"/>
      <c r="AQ85" s="49">
        <v>7722</v>
      </c>
      <c r="AR85" s="49">
        <v>1978.6622684399999</v>
      </c>
      <c r="AS85" s="53">
        <f t="shared" si="50"/>
        <v>0.25623701999999998</v>
      </c>
      <c r="AT85" s="57">
        <v>40</v>
      </c>
    </row>
    <row r="86" spans="1:46">
      <c r="A86" s="23">
        <v>85</v>
      </c>
      <c r="B86" s="24">
        <v>114069</v>
      </c>
      <c r="C86" s="24" t="s">
        <v>134</v>
      </c>
      <c r="D86" s="24" t="s">
        <v>114</v>
      </c>
      <c r="E86" s="25">
        <f>VLOOKUP(B86,[9]正式员工人数!$A:$C,3,0)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0.26551200000000003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5299.1947007999997</v>
      </c>
      <c r="U86" s="38">
        <v>7392</v>
      </c>
      <c r="V86" s="39">
        <v>1766.3982335999999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5299.1947007999997</v>
      </c>
      <c r="AF86" s="49">
        <v>4435.2</v>
      </c>
      <c r="AG86" s="49">
        <v>1324.7986751999999</v>
      </c>
      <c r="AH86" s="53">
        <f t="shared" si="43"/>
        <v>0.29870099999999999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6094.0739059199996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1523.5184764799999</v>
      </c>
      <c r="AS86" s="53">
        <f t="shared" si="50"/>
        <v>0.27480492000000001</v>
      </c>
      <c r="AT86" s="57">
        <v>35</v>
      </c>
    </row>
    <row r="87" spans="1:46">
      <c r="A87" s="23">
        <v>86</v>
      </c>
      <c r="B87" s="24">
        <v>106568</v>
      </c>
      <c r="C87" s="24" t="s">
        <v>133</v>
      </c>
      <c r="D87" s="24" t="s">
        <v>114</v>
      </c>
      <c r="E87" s="25">
        <f>VLOOKUP(B87,[9]正式员工人数!$A:$C,3,0)</f>
        <v>1</v>
      </c>
      <c r="F87" s="31">
        <v>8</v>
      </c>
      <c r="G87" s="32">
        <v>50</v>
      </c>
      <c r="H87" s="28">
        <f>VLOOKUP(B87,[10]查询时间段分门店销售汇总!$D$3:$L$145,9,0)</f>
        <v>26945.72</v>
      </c>
      <c r="I87" s="28">
        <f>VLOOKUP(B87,[10]查询时间段分门店销售汇总!$D$3:$M$145,10,0)</f>
        <v>6056.29</v>
      </c>
      <c r="J87" s="32">
        <f t="shared" si="30"/>
        <v>21000</v>
      </c>
      <c r="K87" s="32">
        <f t="shared" si="31"/>
        <v>5280.9120000000003</v>
      </c>
      <c r="L87" s="38">
        <v>7000</v>
      </c>
      <c r="M87" s="39">
        <v>1760.3040000000001</v>
      </c>
      <c r="N87" s="40">
        <f t="shared" si="32"/>
        <v>0.25147199999999997</v>
      </c>
      <c r="O87" s="41">
        <f t="shared" si="33"/>
        <v>1.2831295238095199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5228.1028800000004</v>
      </c>
      <c r="U87" s="38">
        <v>7700</v>
      </c>
      <c r="V87" s="39">
        <v>1742.7009599999999</v>
      </c>
      <c r="W87" s="40">
        <f t="shared" si="38"/>
        <v>0.22632479999999999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232.61340000000001</v>
      </c>
      <c r="AB87" s="47">
        <f>VLOOKUP(B87,[11]查询时间段分门店销售汇总!$D$3:$L$145,9,0)</f>
        <v>22543.78</v>
      </c>
      <c r="AC87" s="47">
        <f>VLOOKUP(B87,[11]查询时间段分门店销售汇总!$D$3:$M$145,10,0)</f>
        <v>7003.41</v>
      </c>
      <c r="AD87" s="48">
        <f t="shared" si="41"/>
        <v>18480</v>
      </c>
      <c r="AE87" s="48">
        <f t="shared" si="42"/>
        <v>5228.1028800000004</v>
      </c>
      <c r="AF87" s="49">
        <v>4620</v>
      </c>
      <c r="AG87" s="49">
        <v>1307.0257200000001</v>
      </c>
      <c r="AH87" s="53">
        <f t="shared" si="43"/>
        <v>0.28290599999999999</v>
      </c>
      <c r="AI87" s="41">
        <f t="shared" si="44"/>
        <v>1.21990151515152</v>
      </c>
      <c r="AJ87" s="41">
        <f t="shared" si="45"/>
        <v>1.3395700430439901</v>
      </c>
      <c r="AK87" s="48">
        <v>500</v>
      </c>
      <c r="AL87" s="48">
        <f t="shared" si="46"/>
        <v>23100</v>
      </c>
      <c r="AM87" s="48">
        <f t="shared" si="47"/>
        <v>6012.3183120000003</v>
      </c>
      <c r="AN87" s="54">
        <f t="shared" si="48"/>
        <v>0.97592121212121197</v>
      </c>
      <c r="AO87" s="54">
        <f t="shared" si="49"/>
        <v>1.16484351569042</v>
      </c>
      <c r="AP87" s="49"/>
      <c r="AQ87" s="49">
        <v>5775</v>
      </c>
      <c r="AR87" s="49">
        <v>1503.0795780000001</v>
      </c>
      <c r="AS87" s="53">
        <f t="shared" si="50"/>
        <v>0.26027351999999998</v>
      </c>
      <c r="AT87" s="57">
        <v>35</v>
      </c>
    </row>
    <row r="88" spans="1:46">
      <c r="A88" s="23">
        <v>87</v>
      </c>
      <c r="B88" s="24">
        <v>118758</v>
      </c>
      <c r="C88" s="24" t="s">
        <v>135</v>
      </c>
      <c r="D88" s="24" t="s">
        <v>114</v>
      </c>
      <c r="E88" s="25">
        <f>VLOOKUP(B88,[9]正式员工人数!$A:$C,3,0)</f>
        <v>2</v>
      </c>
      <c r="F88" s="31">
        <v>8</v>
      </c>
      <c r="G88" s="32">
        <v>50</v>
      </c>
      <c r="H88" s="28">
        <f>VLOOKUP(B88,[10]查询时间段分门店销售汇总!$D$3:$L$145,9,0)</f>
        <v>14233.56</v>
      </c>
      <c r="I88" s="28">
        <f>VLOOKUP(B88,[10]查询时间段分门店销售汇总!$D$3:$M$145,10,0)</f>
        <v>1934.66</v>
      </c>
      <c r="J88" s="32">
        <f t="shared" si="30"/>
        <v>21000</v>
      </c>
      <c r="K88" s="32">
        <f t="shared" si="31"/>
        <v>4678.1279999999997</v>
      </c>
      <c r="L88" s="38">
        <v>7000</v>
      </c>
      <c r="M88" s="39">
        <v>1559.376</v>
      </c>
      <c r="N88" s="40">
        <f t="shared" si="32"/>
        <v>0.22276799999999999</v>
      </c>
      <c r="O88" s="40">
        <f t="shared" si="33"/>
        <v>0.67778857142857096</v>
      </c>
      <c r="P88" s="40">
        <f t="shared" si="34"/>
        <v>0.41355431061313402</v>
      </c>
      <c r="Q88" s="43"/>
      <c r="R88" s="43"/>
      <c r="S88" s="43">
        <f t="shared" si="36"/>
        <v>23100</v>
      </c>
      <c r="T88" s="43">
        <f t="shared" si="37"/>
        <v>4631.3467199999996</v>
      </c>
      <c r="U88" s="38">
        <v>7700</v>
      </c>
      <c r="V88" s="39">
        <v>1543.78224</v>
      </c>
      <c r="W88" s="40">
        <f t="shared" si="38"/>
        <v>0.20049120000000001</v>
      </c>
      <c r="X88" s="40">
        <f t="shared" si="39"/>
        <v>0.61617142857142904</v>
      </c>
      <c r="Y88" s="40">
        <f t="shared" si="40"/>
        <v>0.41773162688195398</v>
      </c>
      <c r="Z88" s="43"/>
      <c r="AA88" s="43"/>
      <c r="AB88" s="47">
        <f>VLOOKUP(B88,[11]查询时间段分门店销售汇总!$D$3:$L$145,9,0)</f>
        <v>10852.41</v>
      </c>
      <c r="AC88" s="47">
        <f>VLOOKUP(B88,[11]查询时间段分门店销售汇总!$D$3:$M$145,10,0)</f>
        <v>1951.31</v>
      </c>
      <c r="AD88" s="48">
        <f t="shared" si="41"/>
        <v>18480</v>
      </c>
      <c r="AE88" s="48">
        <f t="shared" si="42"/>
        <v>4631.3467199999996</v>
      </c>
      <c r="AF88" s="49">
        <v>4620</v>
      </c>
      <c r="AG88" s="49">
        <v>1157.8366799999999</v>
      </c>
      <c r="AH88" s="53">
        <f t="shared" si="43"/>
        <v>0.250614</v>
      </c>
      <c r="AI88" s="53">
        <f t="shared" si="44"/>
        <v>0.58725162337662296</v>
      </c>
      <c r="AJ88" s="53">
        <f t="shared" si="45"/>
        <v>0.42132669350223001</v>
      </c>
      <c r="AK88" s="48"/>
      <c r="AL88" s="48">
        <f t="shared" si="46"/>
        <v>23100</v>
      </c>
      <c r="AM88" s="48">
        <f t="shared" si="47"/>
        <v>5326.0487279999998</v>
      </c>
      <c r="AN88" s="54">
        <f t="shared" si="48"/>
        <v>0.469801298701299</v>
      </c>
      <c r="AO88" s="54">
        <f t="shared" si="49"/>
        <v>0.36637103782802599</v>
      </c>
      <c r="AP88" s="49"/>
      <c r="AQ88" s="49">
        <v>5775</v>
      </c>
      <c r="AR88" s="49">
        <v>1331.5121819999999</v>
      </c>
      <c r="AS88" s="53">
        <f t="shared" si="50"/>
        <v>0.23056488</v>
      </c>
      <c r="AT88" s="57">
        <v>35</v>
      </c>
    </row>
    <row r="89" spans="1:46">
      <c r="A89" s="23">
        <v>88</v>
      </c>
      <c r="B89" s="24">
        <v>114848</v>
      </c>
      <c r="C89" s="24" t="s">
        <v>131</v>
      </c>
      <c r="D89" s="24" t="s">
        <v>114</v>
      </c>
      <c r="E89" s="25">
        <f>VLOOKUP(B89,[9]正式员工人数!$A:$C,3,0)</f>
        <v>1</v>
      </c>
      <c r="F89" s="31">
        <v>9</v>
      </c>
      <c r="G89" s="32">
        <v>50</v>
      </c>
      <c r="H89" s="28">
        <f>VLOOKUP(B89,[10]查询时间段分门店销售汇总!$D$3:$L$145,9,0)</f>
        <v>-3216</v>
      </c>
      <c r="I89" s="28">
        <f>VLOOKUP(B89,[10]查询时间段分门店销售汇总!$D$3:$M$145,10,0)</f>
        <v>-1286.4000000000001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0.19500000000000001</v>
      </c>
      <c r="O89" s="40">
        <f t="shared" si="33"/>
        <v>-0.223333333333333</v>
      </c>
      <c r="P89" s="40">
        <f t="shared" si="34"/>
        <v>-0.45811965811965799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0.17549999999999999</v>
      </c>
      <c r="X89" s="40">
        <f t="shared" si="39"/>
        <v>-0.20303030303030301</v>
      </c>
      <c r="Y89" s="40">
        <f t="shared" si="40"/>
        <v>-0.46274712941379598</v>
      </c>
      <c r="Z89" s="43"/>
      <c r="AA89" s="43"/>
      <c r="AB89" s="47">
        <f>VLOOKUP(B89,[11]查询时间段分门店销售汇总!$D$3:$L$145,9,0)</f>
        <v>19767.86</v>
      </c>
      <c r="AC89" s="47">
        <f>VLOOKUP(B89,[11]查询时间段分门店销售汇总!$D$3:$M$145,10,0)</f>
        <v>4996.4799999999996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0.21937499999999999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3196.9079999999999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799.22699999999998</v>
      </c>
      <c r="AS89" s="53">
        <f t="shared" si="50"/>
        <v>0.201825</v>
      </c>
      <c r="AT89" s="57">
        <v>35</v>
      </c>
    </row>
    <row r="90" spans="1:46">
      <c r="A90" s="23">
        <v>89</v>
      </c>
      <c r="B90" s="24">
        <v>54</v>
      </c>
      <c r="C90" s="24" t="s">
        <v>136</v>
      </c>
      <c r="D90" s="24" t="s">
        <v>137</v>
      </c>
      <c r="E90" s="25">
        <f>VLOOKUP(B90,[9]正式员工人数!$A:$C,3,0)</f>
        <v>3</v>
      </c>
      <c r="F90" s="26">
        <v>1</v>
      </c>
      <c r="G90" s="27">
        <v>150</v>
      </c>
      <c r="H90" s="28">
        <f>VLOOKUP(B90,[10]查询时间段分门店销售汇总!$D$3:$L$145,9,0)</f>
        <v>56340.33</v>
      </c>
      <c r="I90" s="28">
        <f>VLOOKUP(B90,[10]查询时间段分门店销售汇总!$D$3:$M$145,10,0)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4642.4851200000003</v>
      </c>
      <c r="N90" s="40">
        <f t="shared" si="32"/>
        <v>0.24382799999999999</v>
      </c>
      <c r="O90" s="40">
        <f t="shared" si="33"/>
        <v>0.98635031512604998</v>
      </c>
      <c r="P90" s="40">
        <f t="shared" si="34"/>
        <v>0.65948945895598299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4596.0602687999999</v>
      </c>
      <c r="W90" s="40">
        <f t="shared" si="38"/>
        <v>0.21944520000000001</v>
      </c>
      <c r="X90" s="40">
        <f t="shared" si="39"/>
        <v>0.89668210466004605</v>
      </c>
      <c r="Y90" s="40">
        <f t="shared" si="40"/>
        <v>0.66615096864240697</v>
      </c>
      <c r="Z90" s="43"/>
      <c r="AA90" s="43"/>
      <c r="AB90" s="47">
        <f>VLOOKUP(B90,[11]查询时间段分门店销售汇总!$D$3:$L$145,9,0)</f>
        <v>57785.89</v>
      </c>
      <c r="AC90" s="47">
        <f>VLOOKUP(B90,[11]查询时间段分门店销售汇总!$D$3:$M$145,10,0)</f>
        <v>8288.14</v>
      </c>
      <c r="AD90" s="48">
        <f t="shared" si="41"/>
        <v>50265.599999999999</v>
      </c>
      <c r="AE90" s="48">
        <f t="shared" si="42"/>
        <v>13788.1808064</v>
      </c>
      <c r="AF90" s="49">
        <v>12566.4</v>
      </c>
      <c r="AG90" s="49">
        <v>3447.0452015999999</v>
      </c>
      <c r="AH90" s="53">
        <f t="shared" si="43"/>
        <v>0.27430650000000001</v>
      </c>
      <c r="AI90" s="53">
        <f t="shared" si="44"/>
        <v>1.14961106601732</v>
      </c>
      <c r="AJ90" s="53">
        <f t="shared" si="45"/>
        <v>0.60110467917224697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0.91968885281385304</v>
      </c>
      <c r="AO90" s="54">
        <f t="shared" si="49"/>
        <v>0.52269972101934503</v>
      </c>
      <c r="AP90" s="49"/>
      <c r="AQ90" s="49">
        <v>15708</v>
      </c>
      <c r="AR90" s="49">
        <v>3964.10198184</v>
      </c>
      <c r="AS90" s="53">
        <f t="shared" si="50"/>
        <v>0.25236197999999999</v>
      </c>
      <c r="AT90" s="57">
        <v>50</v>
      </c>
    </row>
    <row r="91" spans="1:46">
      <c r="A91" s="23">
        <v>90</v>
      </c>
      <c r="B91" s="24">
        <v>367</v>
      </c>
      <c r="C91" s="24" t="s">
        <v>138</v>
      </c>
      <c r="D91" s="24" t="s">
        <v>137</v>
      </c>
      <c r="E91" s="25">
        <f>VLOOKUP(B91,[9]正式员工人数!$A:$C,3,0)</f>
        <v>2</v>
      </c>
      <c r="F91" s="26">
        <v>1</v>
      </c>
      <c r="G91" s="27">
        <v>150</v>
      </c>
      <c r="H91" s="28">
        <f>VLOOKUP(B91,[10]查询时间段分门店销售汇总!$D$3:$L$145,9,0)</f>
        <v>30369.23</v>
      </c>
      <c r="I91" s="28">
        <f>VLOOKUP(B91,[10]查询时间段分门店销售汇总!$D$3:$M$145,10,0)</f>
        <v>7577.05</v>
      </c>
      <c r="J91" s="32">
        <f t="shared" si="30"/>
        <v>36000</v>
      </c>
      <c r="K91" s="32">
        <f t="shared" si="31"/>
        <v>7682.6880000000001</v>
      </c>
      <c r="L91" s="38">
        <v>12000</v>
      </c>
      <c r="M91" s="39">
        <v>2560.8960000000002</v>
      </c>
      <c r="N91" s="40">
        <f t="shared" si="32"/>
        <v>0.21340799999999999</v>
      </c>
      <c r="O91" s="40">
        <f t="shared" si="33"/>
        <v>0.84358972222222195</v>
      </c>
      <c r="P91" s="40">
        <f t="shared" si="34"/>
        <v>0.98624986463071296</v>
      </c>
      <c r="Q91" s="43"/>
      <c r="R91" s="43"/>
      <c r="S91" s="43">
        <f t="shared" si="36"/>
        <v>39600</v>
      </c>
      <c r="T91" s="43">
        <f t="shared" si="37"/>
        <v>7605.8611199999996</v>
      </c>
      <c r="U91" s="38">
        <v>13200</v>
      </c>
      <c r="V91" s="39">
        <v>2535.2870400000002</v>
      </c>
      <c r="W91" s="40">
        <f t="shared" si="38"/>
        <v>0.19206719999999999</v>
      </c>
      <c r="X91" s="40">
        <f t="shared" si="39"/>
        <v>0.76689974747474698</v>
      </c>
      <c r="Y91" s="40">
        <f t="shared" si="40"/>
        <v>0.99621198447546699</v>
      </c>
      <c r="Z91" s="43"/>
      <c r="AA91" s="43"/>
      <c r="AB91" s="47">
        <f>VLOOKUP(B91,[11]查询时间段分门店销售汇总!$D$3:$L$145,9,0)</f>
        <v>33334.74</v>
      </c>
      <c r="AC91" s="47">
        <f>VLOOKUP(B91,[11]查询时间段分门店销售汇总!$D$3:$M$145,10,0)</f>
        <v>7312.43</v>
      </c>
      <c r="AD91" s="48">
        <f t="shared" si="41"/>
        <v>31680</v>
      </c>
      <c r="AE91" s="48">
        <f t="shared" si="42"/>
        <v>7605.8611199999996</v>
      </c>
      <c r="AF91" s="49">
        <v>7920</v>
      </c>
      <c r="AG91" s="49">
        <v>1901.4652799999999</v>
      </c>
      <c r="AH91" s="53">
        <f t="shared" si="43"/>
        <v>0.24008399999999999</v>
      </c>
      <c r="AI91" s="53">
        <f t="shared" si="44"/>
        <v>1.0522329545454501</v>
      </c>
      <c r="AJ91" s="53">
        <f t="shared" si="45"/>
        <v>0.96142039469687302</v>
      </c>
      <c r="AK91" s="48"/>
      <c r="AL91" s="48">
        <f t="shared" si="46"/>
        <v>39600</v>
      </c>
      <c r="AM91" s="48">
        <f t="shared" si="47"/>
        <v>8746.7402880000009</v>
      </c>
      <c r="AN91" s="54">
        <f t="shared" si="48"/>
        <v>0.84178636363636405</v>
      </c>
      <c r="AO91" s="54">
        <f t="shared" si="49"/>
        <v>0.83601773451901995</v>
      </c>
      <c r="AP91" s="49"/>
      <c r="AQ91" s="49">
        <v>9900</v>
      </c>
      <c r="AR91" s="49">
        <v>2186.6850720000002</v>
      </c>
      <c r="AS91" s="53">
        <f t="shared" si="50"/>
        <v>0.22087728000000001</v>
      </c>
      <c r="AT91" s="57">
        <v>40</v>
      </c>
    </row>
    <row r="92" spans="1:46">
      <c r="A92" s="23">
        <v>91</v>
      </c>
      <c r="B92" s="24">
        <v>104428</v>
      </c>
      <c r="C92" s="24" t="s">
        <v>139</v>
      </c>
      <c r="D92" s="24" t="s">
        <v>137</v>
      </c>
      <c r="E92" s="25">
        <f>VLOOKUP(B92,[9]正式员工人数!$A:$C,3,0)</f>
        <v>1</v>
      </c>
      <c r="F92" s="26">
        <v>1</v>
      </c>
      <c r="G92" s="27">
        <v>150</v>
      </c>
      <c r="H92" s="28">
        <f>VLOOKUP(B92,[10]查询时间段分门店销售汇总!$D$3:$L$145,9,0)</f>
        <v>38626.97</v>
      </c>
      <c r="I92" s="28">
        <f>VLOOKUP(B92,[10]查询时间段分门店销售汇总!$D$3:$M$145,10,0)</f>
        <v>8288.59</v>
      </c>
      <c r="J92" s="32">
        <f t="shared" si="30"/>
        <v>37800</v>
      </c>
      <c r="K92" s="32">
        <f t="shared" si="31"/>
        <v>9717.9264000000003</v>
      </c>
      <c r="L92" s="38">
        <v>12600</v>
      </c>
      <c r="M92" s="39">
        <v>3239.3087999999998</v>
      </c>
      <c r="N92" s="40">
        <f t="shared" si="32"/>
        <v>0.25708799999999998</v>
      </c>
      <c r="O92" s="41">
        <f t="shared" si="33"/>
        <v>1.02187751322751</v>
      </c>
      <c r="P92" s="40">
        <f t="shared" si="34"/>
        <v>0.85291755245234202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0.23137920000000001</v>
      </c>
      <c r="X92" s="40">
        <f t="shared" si="39"/>
        <v>0.92897955747955796</v>
      </c>
      <c r="Y92" s="40">
        <f t="shared" si="40"/>
        <v>0.86153288126499195</v>
      </c>
      <c r="Z92" s="43"/>
      <c r="AA92" s="43"/>
      <c r="AB92" s="47">
        <f>VLOOKUP(B92,[11]查询时间段分门店销售汇总!$D$3:$L$145,9,0)</f>
        <v>33329.120000000003</v>
      </c>
      <c r="AC92" s="47">
        <f>VLOOKUP(B92,[11]查询时间段分门店销售汇总!$D$3:$M$145,10,0)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0.28922399999999998</v>
      </c>
      <c r="AI92" s="53">
        <f t="shared" si="44"/>
        <v>1.0019576719576699</v>
      </c>
      <c r="AJ92" s="53">
        <f t="shared" si="45"/>
        <v>0.81265518046352303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0.80156613756613804</v>
      </c>
      <c r="AO92" s="54">
        <f t="shared" si="49"/>
        <v>0.706656678663933</v>
      </c>
      <c r="AP92" s="49"/>
      <c r="AQ92" s="49">
        <v>10395</v>
      </c>
      <c r="AR92" s="49">
        <v>2765.9648016000001</v>
      </c>
      <c r="AS92" s="53">
        <f t="shared" si="50"/>
        <v>0.26608608</v>
      </c>
      <c r="AT92" s="57">
        <v>50</v>
      </c>
    </row>
    <row r="93" spans="1:46">
      <c r="A93" s="23">
        <v>92</v>
      </c>
      <c r="B93" s="24">
        <v>754</v>
      </c>
      <c r="C93" s="24" t="s">
        <v>140</v>
      </c>
      <c r="D93" s="24" t="s">
        <v>137</v>
      </c>
      <c r="E93" s="25">
        <f>VLOOKUP(B93,[9]正式员工人数!$A:$C,3,0)</f>
        <v>2</v>
      </c>
      <c r="F93" s="26">
        <v>2</v>
      </c>
      <c r="G93" s="27">
        <v>100</v>
      </c>
      <c r="H93" s="28">
        <f>VLOOKUP(B93,[10]查询时间段分门店销售汇总!$D$3:$L$145,9,0)</f>
        <v>18513.12</v>
      </c>
      <c r="I93" s="28">
        <f>VLOOKUP(B93,[10]查询时间段分门店销售汇总!$D$3:$M$145,10,0)</f>
        <v>4480.6000000000004</v>
      </c>
      <c r="J93" s="32">
        <f t="shared" si="30"/>
        <v>27825</v>
      </c>
      <c r="K93" s="32">
        <f t="shared" si="31"/>
        <v>6294.0150000000003</v>
      </c>
      <c r="L93" s="38">
        <v>9275</v>
      </c>
      <c r="M93" s="39">
        <v>2098.0050000000001</v>
      </c>
      <c r="N93" s="40">
        <f t="shared" si="32"/>
        <v>0.22620000000000001</v>
      </c>
      <c r="O93" s="40">
        <f t="shared" si="33"/>
        <v>0.66534123989218297</v>
      </c>
      <c r="P93" s="40">
        <f t="shared" si="34"/>
        <v>0.71188263771217597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0.20358000000000001</v>
      </c>
      <c r="X93" s="40">
        <f t="shared" si="39"/>
        <v>0.60485567262925799</v>
      </c>
      <c r="Y93" s="40">
        <f t="shared" si="40"/>
        <v>0.71907337142644001</v>
      </c>
      <c r="Z93" s="43"/>
      <c r="AA93" s="43"/>
      <c r="AB93" s="47">
        <f>VLOOKUP(B93,[11]查询时间段分门店销售汇总!$D$3:$L$145,9,0)</f>
        <v>16642.47</v>
      </c>
      <c r="AC93" s="47">
        <f>VLOOKUP(B93,[11]查询时间段分门店销售汇总!$D$3:$M$145,10,0)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0.25447500000000001</v>
      </c>
      <c r="AI93" s="53">
        <f t="shared" si="44"/>
        <v>0.67967287429551604</v>
      </c>
      <c r="AJ93" s="53">
        <f t="shared" si="45"/>
        <v>0.47000879792031403</v>
      </c>
      <c r="AK93" s="48"/>
      <c r="AL93" s="48">
        <f t="shared" si="46"/>
        <v>30607.5</v>
      </c>
      <c r="AM93" s="48">
        <f t="shared" si="47"/>
        <v>7165.7360774999997</v>
      </c>
      <c r="AN93" s="54">
        <f t="shared" si="48"/>
        <v>0.54373829943641305</v>
      </c>
      <c r="AO93" s="54">
        <f t="shared" si="49"/>
        <v>0.40870330253940301</v>
      </c>
      <c r="AP93" s="49"/>
      <c r="AQ93" s="49">
        <v>7651.875</v>
      </c>
      <c r="AR93" s="49">
        <v>1791.4340193749999</v>
      </c>
      <c r="AS93" s="53">
        <f t="shared" si="50"/>
        <v>0.23411699999999999</v>
      </c>
      <c r="AT93" s="57">
        <v>40</v>
      </c>
    </row>
    <row r="94" spans="1:46">
      <c r="A94" s="23">
        <v>93</v>
      </c>
      <c r="B94" s="24">
        <v>104838</v>
      </c>
      <c r="C94" s="24" t="s">
        <v>141</v>
      </c>
      <c r="D94" s="24" t="s">
        <v>137</v>
      </c>
      <c r="E94" s="25">
        <f>VLOOKUP(B94,[9]正式员工人数!$A:$C,3,0)</f>
        <v>2</v>
      </c>
      <c r="F94" s="26">
        <v>2</v>
      </c>
      <c r="G94" s="27">
        <v>100</v>
      </c>
      <c r="H94" s="28">
        <f>VLOOKUP(B94,[10]查询时间段分门店销售汇总!$D$3:$L$145,9,0)</f>
        <v>15468.35</v>
      </c>
      <c r="I94" s="28">
        <f>VLOOKUP(B94,[10]查询时间段分门店销售汇总!$D$3:$M$145,10,0)</f>
        <v>3624.2</v>
      </c>
      <c r="J94" s="32">
        <f t="shared" si="30"/>
        <v>26730</v>
      </c>
      <c r="K94" s="32">
        <f t="shared" si="31"/>
        <v>6463.3140000000003</v>
      </c>
      <c r="L94" s="38">
        <v>8910</v>
      </c>
      <c r="M94" s="39">
        <v>2154.4380000000001</v>
      </c>
      <c r="N94" s="40">
        <f t="shared" si="32"/>
        <v>0.24179999999999999</v>
      </c>
      <c r="O94" s="40">
        <f t="shared" si="33"/>
        <v>0.57868873924429498</v>
      </c>
      <c r="P94" s="40">
        <f t="shared" si="34"/>
        <v>0.56073401354165997</v>
      </c>
      <c r="Q94" s="43"/>
      <c r="R94" s="43"/>
      <c r="S94" s="43">
        <f t="shared" si="36"/>
        <v>29403</v>
      </c>
      <c r="T94" s="43">
        <f t="shared" si="37"/>
        <v>6398.6808600000004</v>
      </c>
      <c r="U94" s="38">
        <v>9801</v>
      </c>
      <c r="V94" s="39">
        <v>2132.8936199999998</v>
      </c>
      <c r="W94" s="40">
        <f t="shared" si="38"/>
        <v>0.21762000000000001</v>
      </c>
      <c r="X94" s="40">
        <f t="shared" si="39"/>
        <v>0.52608067204026798</v>
      </c>
      <c r="Y94" s="40">
        <f t="shared" si="40"/>
        <v>0.56639799347642406</v>
      </c>
      <c r="Z94" s="43"/>
      <c r="AA94" s="43"/>
      <c r="AB94" s="47">
        <f>VLOOKUP(B94,[11]查询时间段分门店销售汇总!$D$3:$L$145,9,0)</f>
        <v>15263.25</v>
      </c>
      <c r="AC94" s="47">
        <f>VLOOKUP(B94,[11]查询时间段分门店销售汇总!$D$3:$M$145,10,0)</f>
        <v>3611.03</v>
      </c>
      <c r="AD94" s="48">
        <f t="shared" si="41"/>
        <v>23522.400000000001</v>
      </c>
      <c r="AE94" s="48">
        <f t="shared" si="42"/>
        <v>6398.6808600000004</v>
      </c>
      <c r="AF94" s="49">
        <v>5880.6</v>
      </c>
      <c r="AG94" s="49">
        <v>1599.6702150000001</v>
      </c>
      <c r="AH94" s="53">
        <f t="shared" si="43"/>
        <v>0.27202500000000002</v>
      </c>
      <c r="AI94" s="53">
        <f t="shared" si="44"/>
        <v>0.64888149168452203</v>
      </c>
      <c r="AJ94" s="53">
        <f t="shared" si="45"/>
        <v>0.56433975674167303</v>
      </c>
      <c r="AK94" s="48"/>
      <c r="AL94" s="48">
        <f t="shared" si="46"/>
        <v>29403</v>
      </c>
      <c r="AM94" s="48">
        <f t="shared" si="47"/>
        <v>7358.4829890000001</v>
      </c>
      <c r="AN94" s="54">
        <f t="shared" si="48"/>
        <v>0.51910519334761795</v>
      </c>
      <c r="AO94" s="54">
        <f t="shared" si="49"/>
        <v>0.49073022325362903</v>
      </c>
      <c r="AP94" s="49"/>
      <c r="AQ94" s="49">
        <v>7350.75</v>
      </c>
      <c r="AR94" s="49">
        <v>1839.62074725</v>
      </c>
      <c r="AS94" s="53">
        <f t="shared" si="50"/>
        <v>0.25026300000000001</v>
      </c>
      <c r="AT94" s="57">
        <v>40</v>
      </c>
    </row>
    <row r="95" spans="1:46">
      <c r="A95" s="23">
        <v>94</v>
      </c>
      <c r="B95" s="58">
        <v>56</v>
      </c>
      <c r="C95" s="58" t="s">
        <v>142</v>
      </c>
      <c r="D95" s="24" t="s">
        <v>137</v>
      </c>
      <c r="E95" s="25">
        <f>VLOOKUP(B95,[9]正式员工人数!$A:$C,3,0)</f>
        <v>2</v>
      </c>
      <c r="F95" s="26">
        <v>3</v>
      </c>
      <c r="G95" s="27">
        <v>100</v>
      </c>
      <c r="H95" s="28">
        <f>VLOOKUP(B95,[10]查询时间段分门店销售汇总!$D$3:$L$145,9,0)</f>
        <v>12606.62</v>
      </c>
      <c r="I95" s="28">
        <f>VLOOKUP(B95,[10]查询时间段分门店销售汇总!$D$3:$M$145,10,0)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0.23400000000000001</v>
      </c>
      <c r="O95" s="40">
        <f t="shared" si="33"/>
        <v>0.48636651234567901</v>
      </c>
      <c r="P95" s="40">
        <f t="shared" si="34"/>
        <v>0.52220177798881495</v>
      </c>
      <c r="Q95" s="43"/>
      <c r="R95" s="43"/>
      <c r="S95" s="43">
        <f t="shared" si="36"/>
        <v>28512</v>
      </c>
      <c r="T95" s="43">
        <f t="shared" si="37"/>
        <v>6004.6271999999999</v>
      </c>
      <c r="U95" s="38">
        <v>9504</v>
      </c>
      <c r="V95" s="39">
        <v>2001.5424</v>
      </c>
      <c r="W95" s="40">
        <f t="shared" si="38"/>
        <v>0.21060000000000001</v>
      </c>
      <c r="X95" s="40">
        <f t="shared" si="39"/>
        <v>0.44215137485970801</v>
      </c>
      <c r="Y95" s="40">
        <f t="shared" si="40"/>
        <v>0.52747654342304595</v>
      </c>
      <c r="Z95" s="43"/>
      <c r="AA95" s="43"/>
      <c r="AB95" s="47">
        <f>VLOOKUP(B95,[11]查询时间段分门店销售汇总!$D$3:$L$145,9,0)</f>
        <v>5682.88</v>
      </c>
      <c r="AC95" s="47">
        <f>VLOOKUP(B95,[11]查询时间段分门店销售汇总!$D$3:$M$145,10,0)</f>
        <v>788.12</v>
      </c>
      <c r="AD95" s="48">
        <f t="shared" si="41"/>
        <v>22809.599999999999</v>
      </c>
      <c r="AE95" s="48">
        <f t="shared" si="42"/>
        <v>6004.6271999999999</v>
      </c>
      <c r="AF95" s="49">
        <v>5702.4</v>
      </c>
      <c r="AG95" s="49">
        <v>1501.1568</v>
      </c>
      <c r="AH95" s="53">
        <f t="shared" si="43"/>
        <v>0.26324999999999998</v>
      </c>
      <c r="AI95" s="53">
        <f t="shared" si="44"/>
        <v>0.24914421997755301</v>
      </c>
      <c r="AJ95" s="53">
        <f t="shared" si="45"/>
        <v>0.13125211170478701</v>
      </c>
      <c r="AK95" s="48"/>
      <c r="AL95" s="48">
        <f t="shared" si="46"/>
        <v>28512</v>
      </c>
      <c r="AM95" s="48">
        <f t="shared" si="47"/>
        <v>6905.3212800000001</v>
      </c>
      <c r="AN95" s="54">
        <f t="shared" si="48"/>
        <v>0.19931537598204299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0.24218999999999999</v>
      </c>
      <c r="AT95" s="57">
        <v>35</v>
      </c>
    </row>
    <row r="96" spans="1:46">
      <c r="A96" s="23">
        <v>95</v>
      </c>
      <c r="B96" s="24">
        <v>52</v>
      </c>
      <c r="C96" s="24" t="s">
        <v>143</v>
      </c>
      <c r="D96" s="24" t="s">
        <v>137</v>
      </c>
      <c r="E96" s="25">
        <f>VLOOKUP(B96,[9]正式员工人数!$A:$C,3,0)</f>
        <v>2</v>
      </c>
      <c r="F96" s="26">
        <v>3</v>
      </c>
      <c r="G96" s="27">
        <v>100</v>
      </c>
      <c r="H96" s="28">
        <f>VLOOKUP(B96,[10]查询时间段分门店销售汇总!$D$3:$L$145,9,0)</f>
        <v>16005.61</v>
      </c>
      <c r="I96" s="28">
        <f>VLOOKUP(B96,[10]查询时间段分门店销售汇总!$D$3:$M$145,10,0)</f>
        <v>2805.54</v>
      </c>
      <c r="J96" s="32">
        <f t="shared" si="30"/>
        <v>24645</v>
      </c>
      <c r="K96" s="32">
        <f t="shared" si="31"/>
        <v>5939.9378999999999</v>
      </c>
      <c r="L96" s="38">
        <v>8215</v>
      </c>
      <c r="M96" s="39">
        <v>1979.9793</v>
      </c>
      <c r="N96" s="40">
        <f t="shared" si="32"/>
        <v>0.24102000000000001</v>
      </c>
      <c r="O96" s="40">
        <f t="shared" si="33"/>
        <v>0.64944654088050302</v>
      </c>
      <c r="P96" s="40">
        <f t="shared" si="34"/>
        <v>0.47231806918385499</v>
      </c>
      <c r="Q96" s="43"/>
      <c r="R96" s="43"/>
      <c r="S96" s="43">
        <f t="shared" si="36"/>
        <v>27109.5</v>
      </c>
      <c r="T96" s="43">
        <f t="shared" si="37"/>
        <v>5880.5385210000004</v>
      </c>
      <c r="U96" s="38">
        <v>9036.5</v>
      </c>
      <c r="V96" s="39">
        <v>1960.1795070000001</v>
      </c>
      <c r="W96" s="40">
        <f t="shared" si="38"/>
        <v>0.216918</v>
      </c>
      <c r="X96" s="40">
        <f t="shared" si="39"/>
        <v>0.59040594625500298</v>
      </c>
      <c r="Y96" s="40">
        <f t="shared" si="40"/>
        <v>0.47708895877156998</v>
      </c>
      <c r="Z96" s="43"/>
      <c r="AA96" s="43"/>
      <c r="AB96" s="47">
        <f>VLOOKUP(B96,[11]查询时间段分门店销售汇总!$D$3:$L$145,9,0)</f>
        <v>13511.97</v>
      </c>
      <c r="AC96" s="47">
        <f>VLOOKUP(B96,[11]查询时间段分门店销售汇总!$D$3:$M$145,10,0)</f>
        <v>3350.97</v>
      </c>
      <c r="AD96" s="48">
        <f t="shared" si="41"/>
        <v>21687.599999999999</v>
      </c>
      <c r="AE96" s="48">
        <f t="shared" si="42"/>
        <v>5880.5385210000004</v>
      </c>
      <c r="AF96" s="49">
        <v>5421.9</v>
      </c>
      <c r="AG96" s="49">
        <v>1470.1346302500001</v>
      </c>
      <c r="AH96" s="53">
        <f t="shared" si="43"/>
        <v>0.27114749999999999</v>
      </c>
      <c r="AI96" s="53">
        <f t="shared" si="44"/>
        <v>0.62302744425385903</v>
      </c>
      <c r="AJ96" s="53">
        <f t="shared" si="45"/>
        <v>0.56984066816896894</v>
      </c>
      <c r="AK96" s="48"/>
      <c r="AL96" s="48">
        <f t="shared" si="46"/>
        <v>27109.5</v>
      </c>
      <c r="AM96" s="48">
        <f t="shared" si="47"/>
        <v>6762.6192991500002</v>
      </c>
      <c r="AN96" s="54">
        <f t="shared" si="48"/>
        <v>0.49842195540308698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pans="1:46">
      <c r="A97" s="23">
        <v>96</v>
      </c>
      <c r="B97" s="24">
        <v>122176</v>
      </c>
      <c r="C97" s="24" t="s">
        <v>144</v>
      </c>
      <c r="D97" s="24" t="s">
        <v>137</v>
      </c>
      <c r="E97" s="25">
        <f>VLOOKUP(B97,[9]正式员工人数!$A:$C,3,0)</f>
        <v>1</v>
      </c>
      <c r="F97" s="26">
        <v>4</v>
      </c>
      <c r="G97" s="27">
        <v>50</v>
      </c>
      <c r="H97" s="28">
        <f>VLOOKUP(B97,[10]查询时间段分门店销售汇总!$D$3:$L$145,9,0)</f>
        <v>2653.83</v>
      </c>
      <c r="I97" s="28">
        <f>VLOOKUP(B97,[10]查询时间段分门店销售汇总!$D$3:$M$145,10,0)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0.20280000000000001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903.47400000000005</v>
      </c>
      <c r="W97" s="40">
        <f t="shared" si="38"/>
        <v>0.18251999999999999</v>
      </c>
      <c r="X97" s="40">
        <f t="shared" si="39"/>
        <v>0.17870909090909101</v>
      </c>
      <c r="Y97" s="40">
        <f t="shared" si="40"/>
        <v>0.306347129708953</v>
      </c>
      <c r="Z97" s="43"/>
      <c r="AA97" s="43"/>
      <c r="AB97" s="47">
        <f>VLOOKUP(B97,[11]查询时间段分门店销售汇总!$D$3:$L$145,9,0)</f>
        <v>6667.82</v>
      </c>
      <c r="AC97" s="47">
        <f>VLOOKUP(B97,[11]查询时间段分门店销售汇总!$D$3:$M$145,10,0)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677.60550000000001</v>
      </c>
      <c r="AH97" s="53">
        <f t="shared" si="43"/>
        <v>0.22814999999999999</v>
      </c>
      <c r="AI97" s="53">
        <f t="shared" si="44"/>
        <v>0.56126430976430997</v>
      </c>
      <c r="AJ97" s="53">
        <f t="shared" si="45"/>
        <v>0.71367853419135496</v>
      </c>
      <c r="AK97" s="48"/>
      <c r="AL97" s="48">
        <f t="shared" si="46"/>
        <v>14850</v>
      </c>
      <c r="AM97" s="48">
        <f t="shared" si="47"/>
        <v>3116.9852999999998</v>
      </c>
      <c r="AN97" s="54">
        <f t="shared" si="48"/>
        <v>0.44901144781144797</v>
      </c>
      <c r="AO97" s="54">
        <f t="shared" si="49"/>
        <v>0.62059002973161304</v>
      </c>
      <c r="AP97" s="49"/>
      <c r="AQ97" s="49">
        <v>3712.5</v>
      </c>
      <c r="AR97" s="49">
        <v>779.24632499999996</v>
      </c>
      <c r="AS97" s="53">
        <f t="shared" si="50"/>
        <v>0.209898</v>
      </c>
      <c r="AT97" s="57">
        <v>30</v>
      </c>
    </row>
    <row r="98" spans="1:46">
      <c r="A98" s="23">
        <v>97</v>
      </c>
      <c r="B98" s="24">
        <v>517</v>
      </c>
      <c r="C98" s="24" t="s">
        <v>145</v>
      </c>
      <c r="D98" s="24" t="s">
        <v>146</v>
      </c>
      <c r="E98" s="25">
        <f>VLOOKUP(B98,[9]正式员工人数!$A:$C,3,0)</f>
        <v>3</v>
      </c>
      <c r="F98" s="31">
        <v>1</v>
      </c>
      <c r="G98" s="32">
        <v>200</v>
      </c>
      <c r="H98" s="28">
        <f>VLOOKUP(B98,[10]查询时间段分门店销售汇总!$D$3:$L$145,9,0)</f>
        <v>176605.41</v>
      </c>
      <c r="I98" s="28">
        <f>VLOOKUP(B98,[10]查询时间段分门店销售汇总!$D$3:$M$145,10,0)</f>
        <v>27777.53</v>
      </c>
      <c r="J98" s="32">
        <f t="shared" si="30"/>
        <v>151200</v>
      </c>
      <c r="K98" s="32">
        <f t="shared" si="31"/>
        <v>25993.094400000002</v>
      </c>
      <c r="L98" s="38">
        <v>50400</v>
      </c>
      <c r="M98" s="39">
        <v>8664.3647999999994</v>
      </c>
      <c r="N98" s="40">
        <f t="shared" si="32"/>
        <v>0.17191200000000001</v>
      </c>
      <c r="O98" s="41">
        <f t="shared" si="33"/>
        <v>1.1680251984126999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25733.163455999998</v>
      </c>
      <c r="U98" s="38">
        <v>55440</v>
      </c>
      <c r="V98" s="39">
        <v>8577.7211520000001</v>
      </c>
      <c r="W98" s="40">
        <f t="shared" si="38"/>
        <v>0.15472079999999999</v>
      </c>
      <c r="X98" s="41">
        <f t="shared" si="39"/>
        <v>1.0618410894660899</v>
      </c>
      <c r="Y98" s="41">
        <f t="shared" si="40"/>
        <v>1.0794448202023701</v>
      </c>
      <c r="Z98" s="43">
        <f t="shared" ref="Z98:Z101" si="54">150*E98</f>
        <v>450</v>
      </c>
      <c r="AA98" s="43">
        <f>(I98-K98)*0.3</f>
        <v>535.33068000000003</v>
      </c>
      <c r="AB98" s="47">
        <f>VLOOKUP(B98,[11]查询时间段分门店销售汇总!$D$3:$L$145,9,0)</f>
        <v>149147.94</v>
      </c>
      <c r="AC98" s="47">
        <f>VLOOKUP(B98,[11]查询时间段分门店销售汇总!$D$3:$M$145,10,0)</f>
        <v>26087.45</v>
      </c>
      <c r="AD98" s="48">
        <f t="shared" si="41"/>
        <v>133056</v>
      </c>
      <c r="AE98" s="48">
        <f t="shared" si="42"/>
        <v>25733.163455999998</v>
      </c>
      <c r="AF98" s="49">
        <v>33264</v>
      </c>
      <c r="AG98" s="49">
        <v>6433.2908639999996</v>
      </c>
      <c r="AH98" s="53">
        <f t="shared" si="43"/>
        <v>0.19340099999999999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29593.137974400001</v>
      </c>
      <c r="AN98" s="54">
        <f t="shared" si="48"/>
        <v>0.89675288600288605</v>
      </c>
      <c r="AO98" s="54">
        <f t="shared" si="49"/>
        <v>0.88153713278285495</v>
      </c>
      <c r="AP98" s="49"/>
      <c r="AQ98" s="49">
        <v>41580</v>
      </c>
      <c r="AR98" s="49">
        <v>7398.2844936000001</v>
      </c>
      <c r="AS98" s="53">
        <f t="shared" si="50"/>
        <v>0.17792891999999999</v>
      </c>
      <c r="AT98" s="57">
        <v>50</v>
      </c>
    </row>
    <row r="99" spans="1:46">
      <c r="A99" s="23">
        <v>98</v>
      </c>
      <c r="B99" s="24">
        <v>114685</v>
      </c>
      <c r="C99" s="24" t="s">
        <v>147</v>
      </c>
      <c r="D99" s="24" t="s">
        <v>146</v>
      </c>
      <c r="E99" s="25">
        <f>VLOOKUP(B99,[9]正式员工人数!$A:$C,3,0)</f>
        <v>4</v>
      </c>
      <c r="F99" s="31">
        <v>1</v>
      </c>
      <c r="G99" s="32">
        <v>200</v>
      </c>
      <c r="H99" s="28">
        <f>VLOOKUP(B99,[10]查询时间段分门店销售汇总!$D$3:$L$145,9,0)</f>
        <v>119041.77</v>
      </c>
      <c r="I99" s="28">
        <f>VLOOKUP(B99,[10]查询时间段分门店销售汇总!$D$3:$M$145,10,0)</f>
        <v>17455.060000000001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0.82667895833333305</v>
      </c>
      <c r="P99" s="40">
        <f t="shared" si="34"/>
        <v>0.77702368233618202</v>
      </c>
      <c r="Q99" s="43"/>
      <c r="R99" s="43"/>
      <c r="S99" s="43">
        <f t="shared" si="36"/>
        <v>158400</v>
      </c>
      <c r="T99" s="43">
        <f t="shared" si="37"/>
        <v>22239.360000000001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0.75152632575757605</v>
      </c>
      <c r="Y99" s="40">
        <f t="shared" si="40"/>
        <v>0.78487240640018396</v>
      </c>
      <c r="Z99" s="43"/>
      <c r="AA99" s="43"/>
      <c r="AB99" s="47">
        <f>VLOOKUP(B99,[11]查询时间段分门店销售汇总!$D$3:$L$145,9,0)</f>
        <v>78576.77</v>
      </c>
      <c r="AC99" s="47">
        <f>VLOOKUP(B99,[11]查询时间段分门店销售汇总!$D$3:$M$145,10,0)</f>
        <v>13580.4</v>
      </c>
      <c r="AD99" s="48">
        <f t="shared" si="41"/>
        <v>126720</v>
      </c>
      <c r="AE99" s="48">
        <f t="shared" si="42"/>
        <v>22239.360000000001</v>
      </c>
      <c r="AF99" s="49">
        <v>31680</v>
      </c>
      <c r="AG99" s="49">
        <v>5559.84</v>
      </c>
      <c r="AH99" s="53">
        <f t="shared" si="43"/>
        <v>0.17549999999999999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25575.263999999999</v>
      </c>
      <c r="AN99" s="54">
        <f t="shared" si="48"/>
        <v>0.49606546717171701</v>
      </c>
      <c r="AO99" s="54">
        <f t="shared" si="49"/>
        <v>0.53099745128730602</v>
      </c>
      <c r="AP99" s="49"/>
      <c r="AQ99" s="49">
        <v>39600</v>
      </c>
      <c r="AR99" s="49">
        <v>6393.8159999999998</v>
      </c>
      <c r="AS99" s="53">
        <f t="shared" si="50"/>
        <v>0.16145999999999999</v>
      </c>
      <c r="AT99" s="57">
        <v>40</v>
      </c>
    </row>
    <row r="100" spans="1:46">
      <c r="A100" s="23">
        <v>99</v>
      </c>
      <c r="B100" s="24">
        <v>337</v>
      </c>
      <c r="C100" s="24" t="s">
        <v>148</v>
      </c>
      <c r="D100" s="24" t="s">
        <v>146</v>
      </c>
      <c r="E100" s="25">
        <f>VLOOKUP(B100,[9]正式员工人数!$A:$C,3,0)</f>
        <v>4</v>
      </c>
      <c r="F100" s="31">
        <v>1</v>
      </c>
      <c r="G100" s="32">
        <v>200</v>
      </c>
      <c r="H100" s="28">
        <f>VLOOKUP(B100,[10]查询时间段分门店销售汇总!$D$3:$L$145,9,0)</f>
        <v>166360.15</v>
      </c>
      <c r="I100" s="28">
        <f>VLOOKUP(B100,[10]查询时间段分门店销售汇总!$D$3:$M$145,10,0)</f>
        <v>12111.17</v>
      </c>
      <c r="J100" s="32">
        <f t="shared" si="30"/>
        <v>138000</v>
      </c>
      <c r="K100" s="32">
        <f t="shared" si="31"/>
        <v>27297.504000000001</v>
      </c>
      <c r="L100" s="38">
        <v>46000</v>
      </c>
      <c r="M100" s="39">
        <v>9099.1679999999997</v>
      </c>
      <c r="N100" s="40">
        <f t="shared" si="32"/>
        <v>0.19780800000000001</v>
      </c>
      <c r="O100" s="41">
        <f t="shared" si="33"/>
        <v>1.2055083333333301</v>
      </c>
      <c r="P100" s="40">
        <f t="shared" si="34"/>
        <v>0.44367316513626998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9008.1763200000005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VLOOKUP(B100,[11]查询时间段分门店销售汇总!$D$3:$L$145,9,0)</f>
        <v>115793.41</v>
      </c>
      <c r="AC100" s="47">
        <f>VLOOKUP(B100,[11]查询时间段分门店销售汇总!$D$3:$M$145,10,0)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6756.1322399999999</v>
      </c>
      <c r="AH100" s="53">
        <f t="shared" si="43"/>
        <v>0.22253400000000001</v>
      </c>
      <c r="AI100" s="53">
        <f t="shared" si="44"/>
        <v>0.95350304677206899</v>
      </c>
      <c r="AJ100" s="53">
        <f t="shared" si="45"/>
        <v>0.58404681255913404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0.76280243741765497</v>
      </c>
      <c r="AO100" s="54">
        <f t="shared" si="49"/>
        <v>0.507866793529681</v>
      </c>
      <c r="AP100" s="49"/>
      <c r="AQ100" s="49">
        <v>37950</v>
      </c>
      <c r="AR100" s="49">
        <v>7769.5520759999999</v>
      </c>
      <c r="AS100" s="53">
        <f t="shared" si="50"/>
        <v>0.20473127999999999</v>
      </c>
      <c r="AT100" s="57">
        <v>50</v>
      </c>
    </row>
    <row r="101" spans="1:46">
      <c r="A101" s="23">
        <v>100</v>
      </c>
      <c r="B101" s="24">
        <v>373</v>
      </c>
      <c r="C101" s="24" t="s">
        <v>149</v>
      </c>
      <c r="D101" s="24" t="s">
        <v>146</v>
      </c>
      <c r="E101" s="25">
        <f>VLOOKUP(B101,[9]正式员工人数!$A:$C,3,0)</f>
        <v>3</v>
      </c>
      <c r="F101" s="31">
        <v>2</v>
      </c>
      <c r="G101" s="32">
        <v>150</v>
      </c>
      <c r="H101" s="28">
        <f>VLOOKUP(B101,[10]查询时间段分门店销售汇总!$D$3:$L$145,9,0)</f>
        <v>72721.210000000006</v>
      </c>
      <c r="I101" s="28">
        <f>VLOOKUP(B101,[10]查询时间段分门店销售汇总!$D$3:$M$145,10,0)</f>
        <v>18084.830000000002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0.24765000000000001</v>
      </c>
      <c r="O101" s="41">
        <f t="shared" si="33"/>
        <v>1.1018365151515199</v>
      </c>
      <c r="P101" s="41">
        <f t="shared" si="34"/>
        <v>1.1064509418840101</v>
      </c>
      <c r="Q101" s="43"/>
      <c r="R101" s="43"/>
      <c r="S101" s="43">
        <f t="shared" si="36"/>
        <v>72600</v>
      </c>
      <c r="T101" s="43">
        <f t="shared" si="37"/>
        <v>16181.450999999999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521.97900000000004</v>
      </c>
      <c r="AB101" s="47">
        <f>VLOOKUP(B101,[11]查询时间段分门店销售汇总!$D$3:$L$145,9,0)</f>
        <v>53255.72</v>
      </c>
      <c r="AC101" s="47">
        <f>VLOOKUP(B101,[11]查询时间段分门店销售汇总!$D$3:$M$145,10,0)</f>
        <v>9772.0499999999993</v>
      </c>
      <c r="AD101" s="48">
        <f t="shared" si="41"/>
        <v>58080</v>
      </c>
      <c r="AE101" s="48">
        <f t="shared" si="42"/>
        <v>16181.450999999999</v>
      </c>
      <c r="AF101" s="49">
        <v>14520</v>
      </c>
      <c r="AG101" s="49">
        <v>4045.3627499999998</v>
      </c>
      <c r="AH101" s="53">
        <f t="shared" si="43"/>
        <v>0.27860625</v>
      </c>
      <c r="AI101" s="53">
        <f t="shared" si="44"/>
        <v>0.91693732782369197</v>
      </c>
      <c r="AJ101" s="53">
        <f t="shared" si="45"/>
        <v>0.60390443353936596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0.73354986225895302</v>
      </c>
      <c r="AO101" s="54">
        <f t="shared" si="49"/>
        <v>0.52513429003423095</v>
      </c>
      <c r="AP101" s="49"/>
      <c r="AQ101" s="49">
        <v>18150</v>
      </c>
      <c r="AR101" s="49">
        <v>4652.1671624999999</v>
      </c>
      <c r="AS101" s="53">
        <f t="shared" si="50"/>
        <v>0.25631775000000001</v>
      </c>
      <c r="AT101" s="57">
        <v>50</v>
      </c>
    </row>
    <row r="102" spans="1:46">
      <c r="A102" s="23">
        <v>101</v>
      </c>
      <c r="B102" s="24">
        <v>546</v>
      </c>
      <c r="C102" s="24" t="s">
        <v>361</v>
      </c>
      <c r="D102" s="24" t="s">
        <v>146</v>
      </c>
      <c r="E102" s="25">
        <f>VLOOKUP(B102,[9]正式员工人数!$A:$C,3,0)</f>
        <v>2</v>
      </c>
      <c r="F102" s="31">
        <v>2</v>
      </c>
      <c r="G102" s="32">
        <v>150</v>
      </c>
      <c r="H102" s="28">
        <f>VLOOKUP(B102,[10]查询时间段分门店销售汇总!$D$3:$L$145,9,0)</f>
        <v>42772.43</v>
      </c>
      <c r="I102" s="28">
        <f>VLOOKUP(B102,[10]查询时间段分门店销售汇总!$D$3:$M$145,10,0)</f>
        <v>10379.290000000001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0.26441999999999999</v>
      </c>
      <c r="O102" s="40">
        <f t="shared" si="33"/>
        <v>0.66313844961240298</v>
      </c>
      <c r="P102" s="40">
        <f t="shared" si="34"/>
        <v>0.60857433176840503</v>
      </c>
      <c r="Q102" s="43"/>
      <c r="R102" s="43"/>
      <c r="S102" s="43">
        <f t="shared" si="36"/>
        <v>70950</v>
      </c>
      <c r="T102" s="43">
        <f t="shared" si="37"/>
        <v>16884.539100000002</v>
      </c>
      <c r="U102" s="38">
        <v>23650</v>
      </c>
      <c r="V102" s="39">
        <v>5628.1796999999997</v>
      </c>
      <c r="W102" s="40">
        <f t="shared" si="38"/>
        <v>0.237978</v>
      </c>
      <c r="X102" s="40">
        <f t="shared" si="39"/>
        <v>0.60285313601127599</v>
      </c>
      <c r="Y102" s="40">
        <f t="shared" si="40"/>
        <v>0.61472154724081296</v>
      </c>
      <c r="Z102" s="43"/>
      <c r="AA102" s="43"/>
      <c r="AB102" s="47">
        <f>VLOOKUP(B102,[11]查询时间段分门店销售汇总!$D$3:$L$145,9,0)</f>
        <v>39614.800000000003</v>
      </c>
      <c r="AC102" s="47">
        <f>VLOOKUP(B102,[11]查询时间段分门店销售汇总!$D$3:$M$145,10,0)</f>
        <v>8826.32</v>
      </c>
      <c r="AD102" s="48">
        <f t="shared" si="41"/>
        <v>56760</v>
      </c>
      <c r="AE102" s="48">
        <f t="shared" si="42"/>
        <v>16884.539100000002</v>
      </c>
      <c r="AF102" s="49">
        <v>14190</v>
      </c>
      <c r="AG102" s="49">
        <v>4221.1347750000004</v>
      </c>
      <c r="AH102" s="53">
        <f t="shared" si="43"/>
        <v>0.29747249999999997</v>
      </c>
      <c r="AI102" s="53">
        <f t="shared" si="44"/>
        <v>0.69793516560958402</v>
      </c>
      <c r="AJ102" s="53">
        <f t="shared" si="45"/>
        <v>0.52274568750295303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0.55834813248766701</v>
      </c>
      <c r="AO102" s="54">
        <f t="shared" si="49"/>
        <v>0.45456146739387299</v>
      </c>
      <c r="AP102" s="49"/>
      <c r="AQ102" s="49">
        <v>17737.5</v>
      </c>
      <c r="AR102" s="49">
        <v>4854.3049912500001</v>
      </c>
      <c r="AS102" s="53">
        <f t="shared" si="50"/>
        <v>0.27367469999999999</v>
      </c>
      <c r="AT102" s="57">
        <v>60</v>
      </c>
    </row>
    <row r="103" spans="1:46">
      <c r="A103" s="23">
        <v>102</v>
      </c>
      <c r="B103" s="24">
        <v>585</v>
      </c>
      <c r="C103" s="24" t="s">
        <v>362</v>
      </c>
      <c r="D103" s="24" t="s">
        <v>146</v>
      </c>
      <c r="E103" s="25">
        <f>VLOOKUP(B103,[9]正式员工人数!$A:$C,3,0)</f>
        <v>3</v>
      </c>
      <c r="F103" s="31">
        <v>2</v>
      </c>
      <c r="G103" s="32">
        <v>150</v>
      </c>
      <c r="H103" s="28">
        <f>VLOOKUP(B103,[10]查询时间段分门店销售汇总!$D$3:$L$145,9,0)</f>
        <v>68344.42</v>
      </c>
      <c r="I103" s="28">
        <f>VLOOKUP(B103,[10]查询时间段分门店销售汇总!$D$3:$M$145,10,0)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0.24959999999999999</v>
      </c>
      <c r="O103" s="41">
        <f t="shared" si="33"/>
        <v>1.0596034108527099</v>
      </c>
      <c r="P103" s="40">
        <f t="shared" si="34"/>
        <v>0.84604762969588598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15938.208000000001</v>
      </c>
      <c r="U103" s="38">
        <v>23650</v>
      </c>
      <c r="V103" s="39">
        <v>5312.7359999999999</v>
      </c>
      <c r="W103" s="40">
        <f t="shared" si="38"/>
        <v>0.22464000000000001</v>
      </c>
      <c r="X103" s="40">
        <f t="shared" si="39"/>
        <v>0.963275828047921</v>
      </c>
      <c r="Y103" s="40">
        <f t="shared" si="40"/>
        <v>0.85459356534937903</v>
      </c>
      <c r="Z103" s="43"/>
      <c r="AA103" s="43"/>
      <c r="AB103" s="47">
        <f>VLOOKUP(B103,[11]查询时间段分门店销售汇总!$D$3:$L$145,9,0)</f>
        <v>47560.35</v>
      </c>
      <c r="AC103" s="47">
        <f>VLOOKUP(B103,[11]查询时间段分门店销售汇总!$D$3:$M$145,10,0)</f>
        <v>12997.54</v>
      </c>
      <c r="AD103" s="48">
        <f t="shared" si="41"/>
        <v>56760</v>
      </c>
      <c r="AE103" s="48">
        <f t="shared" si="42"/>
        <v>15938.208000000001</v>
      </c>
      <c r="AF103" s="49">
        <v>14190</v>
      </c>
      <c r="AG103" s="49">
        <v>3984.5520000000001</v>
      </c>
      <c r="AH103" s="53">
        <f t="shared" si="43"/>
        <v>0.28079999999999999</v>
      </c>
      <c r="AI103" s="53">
        <f t="shared" si="44"/>
        <v>0.83792019027484099</v>
      </c>
      <c r="AJ103" s="53">
        <f t="shared" si="45"/>
        <v>0.81549569437166303</v>
      </c>
      <c r="AK103" s="48"/>
      <c r="AL103" s="48">
        <f t="shared" si="46"/>
        <v>70950</v>
      </c>
      <c r="AM103" s="48">
        <f t="shared" si="47"/>
        <v>18328.939200000001</v>
      </c>
      <c r="AN103" s="54">
        <f t="shared" si="48"/>
        <v>0.67033615221987297</v>
      </c>
      <c r="AO103" s="54">
        <f t="shared" si="49"/>
        <v>0.70912669075796797</v>
      </c>
      <c r="AP103" s="49"/>
      <c r="AQ103" s="49">
        <v>17737.5</v>
      </c>
      <c r="AR103" s="49">
        <v>4582.2348000000002</v>
      </c>
      <c r="AS103" s="53">
        <f t="shared" si="50"/>
        <v>0.25833600000000001</v>
      </c>
      <c r="AT103" s="57">
        <v>60</v>
      </c>
    </row>
    <row r="104" spans="1:46">
      <c r="A104" s="23">
        <v>103</v>
      </c>
      <c r="B104" s="24">
        <v>581</v>
      </c>
      <c r="C104" s="24" t="s">
        <v>152</v>
      </c>
      <c r="D104" s="24" t="s">
        <v>146</v>
      </c>
      <c r="E104" s="25">
        <f>VLOOKUP(B104,[9]正式员工人数!$A:$C,3,0)</f>
        <v>3</v>
      </c>
      <c r="F104" s="31">
        <v>3</v>
      </c>
      <c r="G104" s="32">
        <v>100</v>
      </c>
      <c r="H104" s="28">
        <f>VLOOKUP(B104,[10]查询时间段分门店销售汇总!$D$3:$L$145,9,0)</f>
        <v>64714.6</v>
      </c>
      <c r="I104" s="28">
        <f>VLOOKUP(B104,[10]查询时间段分门店销售汇总!$D$3:$M$145,10,0)</f>
        <v>14502.72</v>
      </c>
      <c r="J104" s="32">
        <f t="shared" si="30"/>
        <v>59040</v>
      </c>
      <c r="K104" s="32">
        <f t="shared" si="31"/>
        <v>12746.972159999999</v>
      </c>
      <c r="L104" s="38">
        <v>19680</v>
      </c>
      <c r="M104" s="39">
        <v>4248.9907199999998</v>
      </c>
      <c r="N104" s="40">
        <f t="shared" si="32"/>
        <v>0.21590400000000001</v>
      </c>
      <c r="O104" s="41">
        <f t="shared" si="33"/>
        <v>1.09611449864499</v>
      </c>
      <c r="P104" s="41">
        <f t="shared" si="34"/>
        <v>1.1377384227377201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12619.502438400001</v>
      </c>
      <c r="U104" s="38">
        <v>21648</v>
      </c>
      <c r="V104" s="39">
        <v>4206.5008127999999</v>
      </c>
      <c r="W104" s="40">
        <f t="shared" si="38"/>
        <v>0.1943136</v>
      </c>
      <c r="X104" s="40">
        <f t="shared" si="39"/>
        <v>0.99646772604089695</v>
      </c>
      <c r="Y104" s="41">
        <f t="shared" si="40"/>
        <v>1.1492307300380999</v>
      </c>
      <c r="Z104" s="43"/>
      <c r="AA104" s="43">
        <f>(I104-K104)*0.3</f>
        <v>526.72435199999995</v>
      </c>
      <c r="AB104" s="47">
        <f>VLOOKUP(B104,[11]查询时间段分门店销售汇总!$D$3:$L$145,9,0)</f>
        <v>48612.3</v>
      </c>
      <c r="AC104" s="47">
        <f>VLOOKUP(B104,[11]查询时间段分门店销售汇总!$D$3:$M$145,10,0)</f>
        <v>12437.57</v>
      </c>
      <c r="AD104" s="48">
        <f t="shared" si="41"/>
        <v>51955.199999999997</v>
      </c>
      <c r="AE104" s="48">
        <f t="shared" si="42"/>
        <v>12619.502438400001</v>
      </c>
      <c r="AF104" s="49">
        <v>12988.8</v>
      </c>
      <c r="AG104" s="49">
        <v>3154.8756096000002</v>
      </c>
      <c r="AH104" s="53">
        <f t="shared" si="43"/>
        <v>0.242892</v>
      </c>
      <c r="AI104" s="53">
        <f t="shared" si="44"/>
        <v>0.93565802845528501</v>
      </c>
      <c r="AJ104" s="53">
        <f t="shared" si="45"/>
        <v>0.98558323204198595</v>
      </c>
      <c r="AK104" s="48"/>
      <c r="AL104" s="48">
        <f t="shared" si="46"/>
        <v>64944</v>
      </c>
      <c r="AM104" s="48">
        <f t="shared" si="47"/>
        <v>14512.427804159999</v>
      </c>
      <c r="AN104" s="54">
        <f t="shared" si="48"/>
        <v>0.74852642276422798</v>
      </c>
      <c r="AO104" s="54">
        <f t="shared" si="49"/>
        <v>0.85702889742781396</v>
      </c>
      <c r="AP104" s="49"/>
      <c r="AQ104" s="49">
        <v>16236</v>
      </c>
      <c r="AR104" s="49">
        <v>3628.1069510399998</v>
      </c>
      <c r="AS104" s="53">
        <f t="shared" si="50"/>
        <v>0.22346063999999999</v>
      </c>
      <c r="AT104" s="57">
        <v>50</v>
      </c>
    </row>
    <row r="105" spans="1:46">
      <c r="A105" s="23">
        <v>104</v>
      </c>
      <c r="B105" s="24">
        <v>114844</v>
      </c>
      <c r="C105" s="24" t="s">
        <v>153</v>
      </c>
      <c r="D105" s="24" t="s">
        <v>146</v>
      </c>
      <c r="E105" s="25">
        <f>VLOOKUP(B105,[9]正式员工人数!$A:$C,3,0)</f>
        <v>2</v>
      </c>
      <c r="F105" s="31">
        <v>3</v>
      </c>
      <c r="G105" s="32">
        <v>100</v>
      </c>
      <c r="H105" s="28">
        <f>VLOOKUP(B105,[10]查询时间段分门店销售汇总!$D$3:$L$145,9,0)</f>
        <v>28899.43</v>
      </c>
      <c r="I105" s="28">
        <f>VLOOKUP(B105,[10]查询时间段分门店销售汇总!$D$3:$M$145,10,0)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0.50172621527777805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9785.3184000000001</v>
      </c>
      <c r="U105" s="38">
        <v>21120</v>
      </c>
      <c r="V105" s="39">
        <v>3261.7728000000002</v>
      </c>
      <c r="W105" s="40">
        <f t="shared" si="38"/>
        <v>0.15443999999999999</v>
      </c>
      <c r="X105" s="40">
        <f t="shared" si="39"/>
        <v>0.45611474116161599</v>
      </c>
      <c r="Y105" s="40">
        <f t="shared" si="40"/>
        <v>0.61864415163026298</v>
      </c>
      <c r="Z105" s="43"/>
      <c r="AA105" s="43"/>
      <c r="AB105" s="47">
        <f>VLOOKUP(B105,[11]查询时间段分门店销售汇总!$D$3:$L$145,9,0)</f>
        <v>30094.79</v>
      </c>
      <c r="AC105" s="47">
        <f>VLOOKUP(B105,[11]查询时间段分门店销售汇总!$D$3:$M$145,10,0)</f>
        <v>6083.81</v>
      </c>
      <c r="AD105" s="48">
        <f t="shared" si="41"/>
        <v>50688</v>
      </c>
      <c r="AE105" s="48">
        <f t="shared" si="42"/>
        <v>9785.3184000000001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0.59372612847222195</v>
      </c>
      <c r="AJ105" s="53">
        <f t="shared" si="45"/>
        <v>0.62172836399477804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0.47498090277777799</v>
      </c>
      <c r="AO105" s="54">
        <f t="shared" si="49"/>
        <v>0.54063335999545903</v>
      </c>
      <c r="AP105" s="49"/>
      <c r="AQ105" s="49">
        <v>15840</v>
      </c>
      <c r="AR105" s="49">
        <v>2813.2790399999999</v>
      </c>
      <c r="AS105" s="53">
        <f t="shared" si="50"/>
        <v>0.17760600000000001</v>
      </c>
      <c r="AT105" s="57">
        <v>50</v>
      </c>
    </row>
    <row r="106" spans="1:46">
      <c r="A106" s="23">
        <v>105</v>
      </c>
      <c r="B106" s="24">
        <v>744</v>
      </c>
      <c r="C106" s="24" t="s">
        <v>154</v>
      </c>
      <c r="D106" s="24" t="s">
        <v>146</v>
      </c>
      <c r="E106" s="25">
        <f>VLOOKUP(B106,[9]正式员工人数!$A:$C,3,0)</f>
        <v>2</v>
      </c>
      <c r="F106" s="31">
        <v>3</v>
      </c>
      <c r="G106" s="32">
        <v>100</v>
      </c>
      <c r="H106" s="28">
        <f>VLOOKUP(B106,[10]查询时间段分门店销售汇总!$D$3:$L$145,9,0)</f>
        <v>53041.7</v>
      </c>
      <c r="I106" s="28">
        <f>VLOOKUP(B106,[10]查询时间段分门店销售汇总!$D$3:$M$145,10,0)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0.94447471509971503</v>
      </c>
      <c r="P106" s="40">
        <f t="shared" si="34"/>
        <v>0.87620866787533502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3975.2856000000002</v>
      </c>
      <c r="W106" s="40">
        <f t="shared" si="38"/>
        <v>0.19305</v>
      </c>
      <c r="X106" s="40">
        <f t="shared" si="39"/>
        <v>0.85861337736337695</v>
      </c>
      <c r="Y106" s="40">
        <f t="shared" si="40"/>
        <v>0.88505926048013595</v>
      </c>
      <c r="Z106" s="43"/>
      <c r="AA106" s="43"/>
      <c r="AB106" s="47">
        <f>VLOOKUP(B106,[11]查询时间段分门店销售汇总!$D$3:$L$145,9,0)</f>
        <v>35201.61</v>
      </c>
      <c r="AC106" s="47">
        <f>VLOOKUP(B106,[11]查询时间段分门店销售汇总!$D$3:$M$145,10,0)</f>
        <v>8347.5499999999993</v>
      </c>
      <c r="AD106" s="48">
        <f t="shared" si="41"/>
        <v>49420.800000000003</v>
      </c>
      <c r="AE106" s="48">
        <f t="shared" si="42"/>
        <v>11925.8568</v>
      </c>
      <c r="AF106" s="49">
        <v>12355.2</v>
      </c>
      <c r="AG106" s="49">
        <v>2981.4641999999999</v>
      </c>
      <c r="AH106" s="53">
        <f t="shared" si="43"/>
        <v>0.24131250000000001</v>
      </c>
      <c r="AI106" s="53">
        <f t="shared" si="44"/>
        <v>0.71228328962704002</v>
      </c>
      <c r="AJ106" s="53">
        <f t="shared" si="45"/>
        <v>0.69995390184460404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0.56982663170163195</v>
      </c>
      <c r="AO106" s="54">
        <f t="shared" si="49"/>
        <v>0.60865556682139499</v>
      </c>
      <c r="AP106" s="49"/>
      <c r="AQ106" s="49">
        <v>15444</v>
      </c>
      <c r="AR106" s="49">
        <v>3428.6838299999999</v>
      </c>
      <c r="AS106" s="53">
        <f t="shared" si="50"/>
        <v>0.2220075</v>
      </c>
      <c r="AT106" s="57">
        <v>50</v>
      </c>
    </row>
    <row r="107" spans="1:46">
      <c r="A107" s="23">
        <v>106</v>
      </c>
      <c r="B107" s="24">
        <v>578</v>
      </c>
      <c r="C107" s="24" t="s">
        <v>155</v>
      </c>
      <c r="D107" s="24" t="s">
        <v>146</v>
      </c>
      <c r="E107" s="25">
        <f>VLOOKUP(B107,[9]正式员工人数!$A:$C,3,0)</f>
        <v>2</v>
      </c>
      <c r="F107" s="31">
        <v>4</v>
      </c>
      <c r="G107" s="32">
        <v>100</v>
      </c>
      <c r="H107" s="28">
        <f>VLOOKUP(B107,[10]查询时间段分门店销售汇总!$D$3:$L$145,9,0)</f>
        <v>20665.439999999999</v>
      </c>
      <c r="I107" s="28">
        <f>VLOOKUP(B107,[10]查询时间段分门店销售汇总!$D$3:$M$145,10,0)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0.24179999999999999</v>
      </c>
      <c r="O107" s="40">
        <f t="shared" si="33"/>
        <v>0.36738559999999998</v>
      </c>
      <c r="P107" s="40">
        <f t="shared" si="34"/>
        <v>0.47787372484146701</v>
      </c>
      <c r="Q107" s="43"/>
      <c r="R107" s="43"/>
      <c r="S107" s="43">
        <f t="shared" si="36"/>
        <v>61875</v>
      </c>
      <c r="T107" s="43">
        <f t="shared" si="37"/>
        <v>13465.237499999999</v>
      </c>
      <c r="U107" s="38">
        <v>20625</v>
      </c>
      <c r="V107" s="39">
        <v>4488.4125000000004</v>
      </c>
      <c r="W107" s="40">
        <f t="shared" si="38"/>
        <v>0.21762000000000001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VLOOKUP(B107,[11]查询时间段分门店销售汇总!$D$3:$L$145,9,0)</f>
        <v>54171.48</v>
      </c>
      <c r="AC107" s="47">
        <f>VLOOKUP(B107,[11]查询时间段分门店销售汇总!$D$3:$M$145,10,0)</f>
        <v>15587.34</v>
      </c>
      <c r="AD107" s="48">
        <f t="shared" si="41"/>
        <v>49500</v>
      </c>
      <c r="AE107" s="48">
        <f t="shared" si="42"/>
        <v>13465.237499999999</v>
      </c>
      <c r="AF107" s="49">
        <v>12375</v>
      </c>
      <c r="AG107" s="49">
        <v>3366.3093749999998</v>
      </c>
      <c r="AH107" s="53">
        <f t="shared" si="43"/>
        <v>0.27202500000000002</v>
      </c>
      <c r="AI107" s="41">
        <f t="shared" si="44"/>
        <v>1.0943733333333301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0.87549866666666698</v>
      </c>
      <c r="AO107" s="54">
        <f t="shared" si="49"/>
        <v>1.00660747318064</v>
      </c>
      <c r="AP107" s="49"/>
      <c r="AQ107" s="49">
        <v>15468.75</v>
      </c>
      <c r="AR107" s="49">
        <v>3871.2557812499999</v>
      </c>
      <c r="AS107" s="53">
        <f t="shared" si="50"/>
        <v>0.25026300000000001</v>
      </c>
      <c r="AT107" s="57">
        <v>50</v>
      </c>
    </row>
    <row r="108" spans="1:46">
      <c r="A108" s="23">
        <v>107</v>
      </c>
      <c r="B108" s="24">
        <v>724</v>
      </c>
      <c r="C108" s="24" t="s">
        <v>156</v>
      </c>
      <c r="D108" s="24" t="s">
        <v>146</v>
      </c>
      <c r="E108" s="25">
        <f>VLOOKUP(B108,[9]正式员工人数!$A:$C,3,0)</f>
        <v>3</v>
      </c>
      <c r="F108" s="31">
        <v>4</v>
      </c>
      <c r="G108" s="32">
        <v>100</v>
      </c>
      <c r="H108" s="28">
        <f>VLOOKUP(B108,[10]查询时间段分门店销售汇总!$D$3:$L$145,9,0)</f>
        <v>35233.339999999997</v>
      </c>
      <c r="I108" s="28">
        <f>VLOOKUP(B108,[10]查询时间段分门店销售汇总!$D$3:$M$145,10,0)</f>
        <v>7840.71</v>
      </c>
      <c r="J108" s="32">
        <f t="shared" si="30"/>
        <v>53280</v>
      </c>
      <c r="K108" s="32">
        <f t="shared" si="31"/>
        <v>12924.662399999999</v>
      </c>
      <c r="L108" s="38">
        <v>17760</v>
      </c>
      <c r="M108" s="39">
        <v>4308.2208000000001</v>
      </c>
      <c r="N108" s="40">
        <f t="shared" si="32"/>
        <v>0.24257999999999999</v>
      </c>
      <c r="O108" s="40">
        <f t="shared" si="33"/>
        <v>0.66128641141141098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4265.1385920000002</v>
      </c>
      <c r="W108" s="40">
        <f t="shared" si="38"/>
        <v>0.21832199999999999</v>
      </c>
      <c r="X108" s="40">
        <f t="shared" si="39"/>
        <v>0.60116946491946499</v>
      </c>
      <c r="Y108" s="40">
        <f t="shared" si="40"/>
        <v>0.61277492949518697</v>
      </c>
      <c r="Z108" s="43"/>
      <c r="AA108" s="43"/>
      <c r="AB108" s="47">
        <f>VLOOKUP(B108,[11]查询时间段分门店销售汇总!$D$3:$L$145,9,0)</f>
        <v>38364.199999999997</v>
      </c>
      <c r="AC108" s="47">
        <f>VLOOKUP(B108,[11]查询时间段分门店销售汇总!$D$3:$M$145,10,0)</f>
        <v>5642.31</v>
      </c>
      <c r="AD108" s="48">
        <f t="shared" si="41"/>
        <v>46886.400000000001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0.27290249999999999</v>
      </c>
      <c r="AI108" s="53">
        <f t="shared" si="44"/>
        <v>0.81823727136227098</v>
      </c>
      <c r="AJ108" s="53">
        <f t="shared" si="45"/>
        <v>0.44096339648322502</v>
      </c>
      <c r="AK108" s="48"/>
      <c r="AL108" s="48">
        <f t="shared" si="46"/>
        <v>58608</v>
      </c>
      <c r="AM108" s="48">
        <f t="shared" si="47"/>
        <v>14714.728142399999</v>
      </c>
      <c r="AN108" s="54">
        <f t="shared" si="48"/>
        <v>0.65458981708981701</v>
      </c>
      <c r="AO108" s="54">
        <f t="shared" si="49"/>
        <v>0.38344643172454401</v>
      </c>
      <c r="AP108" s="49"/>
      <c r="AQ108" s="49">
        <v>14652</v>
      </c>
      <c r="AR108" s="49">
        <v>3678.6820355999998</v>
      </c>
      <c r="AS108" s="53">
        <f t="shared" si="50"/>
        <v>0.25107030000000002</v>
      </c>
      <c r="AT108" s="57">
        <v>50</v>
      </c>
    </row>
    <row r="109" spans="1:46">
      <c r="A109" s="23">
        <v>108</v>
      </c>
      <c r="B109" s="24">
        <v>747</v>
      </c>
      <c r="C109" s="24" t="s">
        <v>157</v>
      </c>
      <c r="D109" s="24" t="s">
        <v>146</v>
      </c>
      <c r="E109" s="25">
        <f>VLOOKUP(B109,[9]正式员工人数!$A:$C,3,0)</f>
        <v>2</v>
      </c>
      <c r="F109" s="31">
        <v>5</v>
      </c>
      <c r="G109" s="32">
        <v>100</v>
      </c>
      <c r="H109" s="28">
        <f>VLOOKUP(B109,[10]查询时间段分门店销售汇总!$D$3:$L$145,9,0)</f>
        <v>54647.23</v>
      </c>
      <c r="I109" s="28">
        <f>VLOOKUP(B109,[10]查询时间段分门店销售汇总!$D$3:$M$145,10,0)</f>
        <v>10581.3</v>
      </c>
      <c r="J109" s="32">
        <f t="shared" si="30"/>
        <v>48960</v>
      </c>
      <c r="K109" s="32">
        <f t="shared" si="31"/>
        <v>9356.2559999999994</v>
      </c>
      <c r="L109" s="38">
        <v>16320</v>
      </c>
      <c r="M109" s="39">
        <v>3118.752</v>
      </c>
      <c r="N109" s="40">
        <f t="shared" si="32"/>
        <v>0.19109999999999999</v>
      </c>
      <c r="O109" s="41">
        <f t="shared" si="33"/>
        <v>1.1161607434640499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9262.6934399999991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1.0146915849673199</v>
      </c>
      <c r="Y109" s="41">
        <f t="shared" si="40"/>
        <v>1.1423567095836</v>
      </c>
      <c r="Z109" s="43">
        <f>150*E109</f>
        <v>300</v>
      </c>
      <c r="AA109" s="43">
        <f>(I109-K109)*0.3</f>
        <v>367.51319999999998</v>
      </c>
      <c r="AB109" s="47">
        <f>VLOOKUP(B109,[11]查询时间段分门店销售汇总!$D$3:$L$145,9,0)</f>
        <v>58066.04</v>
      </c>
      <c r="AC109" s="47">
        <f>VLOOKUP(B109,[11]查询时间段分门店销售汇总!$D$3:$M$145,10,0)</f>
        <v>11847.51</v>
      </c>
      <c r="AD109" s="48">
        <f t="shared" si="41"/>
        <v>43084.800000000003</v>
      </c>
      <c r="AE109" s="48">
        <f t="shared" si="42"/>
        <v>9262.6934399999991</v>
      </c>
      <c r="AF109" s="49">
        <v>10771.2</v>
      </c>
      <c r="AG109" s="49">
        <v>2315.6733599999998</v>
      </c>
      <c r="AH109" s="53">
        <f t="shared" si="43"/>
        <v>0.2149875</v>
      </c>
      <c r="AI109" s="41">
        <f t="shared" si="44"/>
        <v>1.3477152035056399</v>
      </c>
      <c r="AJ109" s="41">
        <f t="shared" si="45"/>
        <v>1.2790566887205499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2663.0243639999999</v>
      </c>
      <c r="AS109" s="53">
        <f t="shared" si="50"/>
        <v>0.19778850000000001</v>
      </c>
      <c r="AT109" s="57">
        <v>50</v>
      </c>
    </row>
    <row r="110" spans="1:46">
      <c r="A110" s="23">
        <v>109</v>
      </c>
      <c r="B110" s="24">
        <v>114622</v>
      </c>
      <c r="C110" s="24" t="s">
        <v>158</v>
      </c>
      <c r="D110" s="24" t="s">
        <v>146</v>
      </c>
      <c r="E110" s="25">
        <f>VLOOKUP(B110,[9]正式员工人数!$A:$C,3,0)</f>
        <v>2</v>
      </c>
      <c r="F110" s="31">
        <v>5</v>
      </c>
      <c r="G110" s="32">
        <v>100</v>
      </c>
      <c r="H110" s="28">
        <f>VLOOKUP(B110,[10]查询时间段分门店销售汇总!$D$3:$L$145,9,0)</f>
        <v>8740</v>
      </c>
      <c r="I110" s="28">
        <f>VLOOKUP(B110,[10]查询时间段分门店销售汇总!$D$3:$M$145,10,0)</f>
        <v>2820</v>
      </c>
      <c r="J110" s="32">
        <f t="shared" si="30"/>
        <v>46800</v>
      </c>
      <c r="K110" s="32">
        <f t="shared" si="31"/>
        <v>12769.099200000001</v>
      </c>
      <c r="L110" s="38">
        <v>15600</v>
      </c>
      <c r="M110" s="39">
        <v>4256.3663999999999</v>
      </c>
      <c r="N110" s="40">
        <f t="shared" si="32"/>
        <v>0.27284399999999998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12641.408208000001</v>
      </c>
      <c r="U110" s="38">
        <v>17160</v>
      </c>
      <c r="V110" s="39">
        <v>4213.8027359999996</v>
      </c>
      <c r="W110" s="40">
        <f t="shared" si="38"/>
        <v>0.24555959999999999</v>
      </c>
      <c r="X110" s="40">
        <f t="shared" si="39"/>
        <v>0.16977466977467001</v>
      </c>
      <c r="Y110" s="40">
        <f t="shared" si="40"/>
        <v>0.223076413133735</v>
      </c>
      <c r="Z110" s="43"/>
      <c r="AA110" s="43"/>
      <c r="AB110" s="47">
        <f>VLOOKUP(B110,[11]查询时间段分门店销售汇总!$D$3:$L$145,9,0)</f>
        <v>24824.86</v>
      </c>
      <c r="AC110" s="47">
        <f>VLOOKUP(B110,[11]查询时间段分门店销售汇总!$D$3:$M$145,10,0)</f>
        <v>5949.46</v>
      </c>
      <c r="AD110" s="48">
        <f t="shared" si="41"/>
        <v>41184</v>
      </c>
      <c r="AE110" s="48">
        <f t="shared" si="42"/>
        <v>12641.408208000001</v>
      </c>
      <c r="AF110" s="49">
        <v>10296</v>
      </c>
      <c r="AG110" s="49">
        <v>3160.3520520000002</v>
      </c>
      <c r="AH110" s="53">
        <f t="shared" si="43"/>
        <v>0.30694949999999999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0.48222338772338802</v>
      </c>
      <c r="AO110" s="54">
        <f t="shared" si="49"/>
        <v>0.40924582080870597</v>
      </c>
      <c r="AP110" s="49"/>
      <c r="AQ110" s="49">
        <v>12870</v>
      </c>
      <c r="AR110" s="49">
        <v>3634.4048597999999</v>
      </c>
      <c r="AS110" s="53">
        <f t="shared" si="50"/>
        <v>0.28239354</v>
      </c>
      <c r="AT110" s="57">
        <v>50</v>
      </c>
    </row>
    <row r="111" spans="1:46">
      <c r="A111" s="23">
        <v>110</v>
      </c>
      <c r="B111" s="24">
        <v>598</v>
      </c>
      <c r="C111" s="24" t="s">
        <v>159</v>
      </c>
      <c r="D111" s="24" t="s">
        <v>146</v>
      </c>
      <c r="E111" s="25">
        <f>VLOOKUP(B111,[9]正式员工人数!$A:$C,3,0)</f>
        <v>3</v>
      </c>
      <c r="F111" s="31">
        <v>6</v>
      </c>
      <c r="G111" s="32">
        <v>100</v>
      </c>
      <c r="H111" s="28">
        <f>VLOOKUP(B111,[10]查询时间段分门店销售汇总!$D$3:$L$145,9,0)</f>
        <v>42213.25</v>
      </c>
      <c r="I111" s="28">
        <f>VLOOKUP(B111,[10]查询时间段分门店销售汇总!$D$3:$M$145,10,0)</f>
        <v>8220.2999999999993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3735.7631999999999</v>
      </c>
      <c r="N111" s="40">
        <f t="shared" si="32"/>
        <v>0.25942799999999999</v>
      </c>
      <c r="O111" s="40">
        <f t="shared" si="33"/>
        <v>0.977158564814815</v>
      </c>
      <c r="P111" s="40">
        <f t="shared" si="34"/>
        <v>0.73347796776840701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3698.4055680000001</v>
      </c>
      <c r="W111" s="40">
        <f t="shared" si="38"/>
        <v>0.2334852</v>
      </c>
      <c r="X111" s="40">
        <f t="shared" si="39"/>
        <v>0.88832596801346797</v>
      </c>
      <c r="Y111" s="40">
        <f t="shared" si="40"/>
        <v>0.74088683612970396</v>
      </c>
      <c r="Z111" s="43"/>
      <c r="AA111" s="43"/>
      <c r="AB111" s="47">
        <f>VLOOKUP(B111,[11]查询时间段分门店销售汇总!$D$3:$L$145,9,0)</f>
        <v>27299.200000000001</v>
      </c>
      <c r="AC111" s="47">
        <f>VLOOKUP(B111,[11]查询时间段分门店销售汇总!$D$3:$M$145,10,0)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2773.8041760000001</v>
      </c>
      <c r="AH111" s="53">
        <f t="shared" si="43"/>
        <v>0.29185650000000002</v>
      </c>
      <c r="AI111" s="53">
        <f t="shared" si="44"/>
        <v>0.71809764309764301</v>
      </c>
      <c r="AJ111" s="53">
        <f t="shared" si="45"/>
        <v>0.58923229481791695</v>
      </c>
      <c r="AK111" s="48"/>
      <c r="AL111" s="48">
        <f t="shared" si="46"/>
        <v>47520</v>
      </c>
      <c r="AM111" s="48">
        <f t="shared" si="47"/>
        <v>12759.499209600001</v>
      </c>
      <c r="AN111" s="54">
        <f t="shared" si="48"/>
        <v>0.57447811447811403</v>
      </c>
      <c r="AO111" s="54">
        <f t="shared" si="49"/>
        <v>0.51237590853731896</v>
      </c>
      <c r="AP111" s="49"/>
      <c r="AQ111" s="49">
        <v>11880</v>
      </c>
      <c r="AR111" s="49">
        <v>3189.8748024000001</v>
      </c>
      <c r="AS111" s="53">
        <f t="shared" si="50"/>
        <v>0.26850797999999998</v>
      </c>
      <c r="AT111" s="57">
        <v>50</v>
      </c>
    </row>
    <row r="112" spans="1:46">
      <c r="A112" s="23">
        <v>111</v>
      </c>
      <c r="B112" s="24">
        <v>117184</v>
      </c>
      <c r="C112" s="24" t="s">
        <v>160</v>
      </c>
      <c r="D112" s="24" t="s">
        <v>146</v>
      </c>
      <c r="E112" s="25">
        <f>VLOOKUP(B112,[9]正式员工人数!$A:$C,3,0)</f>
        <v>4</v>
      </c>
      <c r="F112" s="31">
        <v>6</v>
      </c>
      <c r="G112" s="32">
        <v>100</v>
      </c>
      <c r="H112" s="28">
        <f>VLOOKUP(B112,[10]查询时间段分门店销售汇总!$D$3:$L$145,9,0)</f>
        <v>35902.959999999999</v>
      </c>
      <c r="I112" s="28">
        <f>VLOOKUP(B112,[10]查询时间段分门店销售汇总!$D$3:$M$145,10,0)</f>
        <v>9218.2000000000007</v>
      </c>
      <c r="J112" s="32">
        <f t="shared" si="30"/>
        <v>41760</v>
      </c>
      <c r="K112" s="32">
        <f t="shared" si="31"/>
        <v>10749.023999999999</v>
      </c>
      <c r="L112" s="38">
        <v>13920</v>
      </c>
      <c r="M112" s="39">
        <v>3583.0079999999998</v>
      </c>
      <c r="N112" s="40">
        <f t="shared" si="32"/>
        <v>0.25740000000000002</v>
      </c>
      <c r="O112" s="40">
        <f t="shared" si="33"/>
        <v>0.85974521072796894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3547.1779200000001</v>
      </c>
      <c r="W112" s="40">
        <f t="shared" si="38"/>
        <v>0.23166</v>
      </c>
      <c r="X112" s="40">
        <f t="shared" si="39"/>
        <v>0.78158655520724496</v>
      </c>
      <c r="Y112" s="40">
        <f t="shared" si="40"/>
        <v>0.86624731057565196</v>
      </c>
      <c r="Z112" s="43"/>
      <c r="AA112" s="43"/>
      <c r="AB112" s="47">
        <f>VLOOKUP(B112,[11]查询时间段分门店销售汇总!$D$3:$L$145,9,0)</f>
        <v>29258.2</v>
      </c>
      <c r="AC112" s="47">
        <f>VLOOKUP(B112,[11]查询时间段分门店销售汇总!$D$3:$M$145,10,0)</f>
        <v>7255.6</v>
      </c>
      <c r="AD112" s="48">
        <f t="shared" si="41"/>
        <v>36748.800000000003</v>
      </c>
      <c r="AE112" s="48">
        <f t="shared" si="42"/>
        <v>10641.53376</v>
      </c>
      <c r="AF112" s="49">
        <v>9187.2000000000007</v>
      </c>
      <c r="AG112" s="49">
        <v>2660.3834400000001</v>
      </c>
      <c r="AH112" s="53">
        <f t="shared" si="43"/>
        <v>0.28957500000000003</v>
      </c>
      <c r="AI112" s="53">
        <f t="shared" si="44"/>
        <v>0.79616749390456298</v>
      </c>
      <c r="AJ112" s="53">
        <f t="shared" si="45"/>
        <v>0.68181900876664603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0.63693399512365001</v>
      </c>
      <c r="AO112" s="54">
        <f t="shared" si="49"/>
        <v>0.59288609457969199</v>
      </c>
      <c r="AP112" s="49"/>
      <c r="AQ112" s="49">
        <v>11484</v>
      </c>
      <c r="AR112" s="49">
        <v>3059.4409559999999</v>
      </c>
      <c r="AS112" s="53">
        <f t="shared" si="50"/>
        <v>0.26640900000000001</v>
      </c>
      <c r="AT112" s="57">
        <v>50</v>
      </c>
    </row>
    <row r="113" spans="1:46">
      <c r="A113" s="23">
        <v>112</v>
      </c>
      <c r="B113" s="24">
        <v>103199</v>
      </c>
      <c r="C113" s="24" t="s">
        <v>161</v>
      </c>
      <c r="D113" s="24" t="s">
        <v>146</v>
      </c>
      <c r="E113" s="25">
        <f>VLOOKUP(B113,[9]正式员工人数!$A:$C,3,0)</f>
        <v>2</v>
      </c>
      <c r="F113" s="31">
        <v>7</v>
      </c>
      <c r="G113" s="32">
        <v>100</v>
      </c>
      <c r="H113" s="28">
        <f>VLOOKUP(B113,[10]查询时间段分门店销售汇总!$D$3:$L$145,9,0)</f>
        <v>29192.68</v>
      </c>
      <c r="I113" s="28">
        <f>VLOOKUP(B113,[10]查询时间段分门店销售汇总!$D$3:$M$145,10,0)</f>
        <v>8195.9500000000007</v>
      </c>
      <c r="J113" s="32">
        <f t="shared" si="30"/>
        <v>38160</v>
      </c>
      <c r="K113" s="32">
        <f t="shared" si="31"/>
        <v>9944.4196800000009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0.76500733752620498</v>
      </c>
      <c r="P113" s="40">
        <f t="shared" si="34"/>
        <v>0.82417579544470698</v>
      </c>
      <c r="Q113" s="43"/>
      <c r="R113" s="43"/>
      <c r="S113" s="43">
        <f t="shared" si="36"/>
        <v>41976</v>
      </c>
      <c r="T113" s="43">
        <f t="shared" si="37"/>
        <v>9844.9754831999999</v>
      </c>
      <c r="U113" s="38">
        <v>13992</v>
      </c>
      <c r="V113" s="39">
        <v>3281.6584944000001</v>
      </c>
      <c r="W113" s="40">
        <f t="shared" si="38"/>
        <v>0.2345382</v>
      </c>
      <c r="X113" s="40">
        <f t="shared" si="39"/>
        <v>0.69546121593291399</v>
      </c>
      <c r="Y113" s="40">
        <f t="shared" si="40"/>
        <v>0.83250080347950195</v>
      </c>
      <c r="Z113" s="43"/>
      <c r="AA113" s="43"/>
      <c r="AB113" s="47">
        <f>VLOOKUP(B113,[11]查询时间段分门店销售汇总!$D$3:$L$145,9,0)</f>
        <v>23655.51</v>
      </c>
      <c r="AC113" s="47">
        <f>VLOOKUP(B113,[11]查询时间段分门店销售汇总!$D$3:$M$145,10,0)</f>
        <v>6218.28</v>
      </c>
      <c r="AD113" s="48">
        <f t="shared" si="41"/>
        <v>33580.800000000003</v>
      </c>
      <c r="AE113" s="48">
        <f t="shared" si="42"/>
        <v>9844.9754831999999</v>
      </c>
      <c r="AF113" s="49">
        <v>8395.2000000000007</v>
      </c>
      <c r="AG113" s="49">
        <v>2461.2438708</v>
      </c>
      <c r="AH113" s="53">
        <f t="shared" si="43"/>
        <v>0.29317274999999998</v>
      </c>
      <c r="AI113" s="53">
        <f t="shared" si="44"/>
        <v>0.70443557032589998</v>
      </c>
      <c r="AJ113" s="53">
        <f t="shared" si="45"/>
        <v>0.63161965315314506</v>
      </c>
      <c r="AK113" s="48"/>
      <c r="AL113" s="48">
        <f t="shared" si="46"/>
        <v>41976</v>
      </c>
      <c r="AM113" s="48">
        <f t="shared" si="47"/>
        <v>11321.721805679999</v>
      </c>
      <c r="AN113" s="54">
        <f t="shared" si="48"/>
        <v>0.56354845626072003</v>
      </c>
      <c r="AO113" s="54">
        <f t="shared" si="49"/>
        <v>0.54923448100273498</v>
      </c>
      <c r="AP113" s="49"/>
      <c r="AQ113" s="49">
        <v>10494</v>
      </c>
      <c r="AR113" s="49">
        <v>2830.4304514199998</v>
      </c>
      <c r="AS113" s="53">
        <f t="shared" si="50"/>
        <v>0.26971893000000002</v>
      </c>
      <c r="AT113" s="57">
        <v>50</v>
      </c>
    </row>
    <row r="114" spans="1:46">
      <c r="A114" s="23">
        <v>113</v>
      </c>
      <c r="B114" s="24">
        <v>572</v>
      </c>
      <c r="C114" s="24" t="s">
        <v>162</v>
      </c>
      <c r="D114" s="24" t="s">
        <v>146</v>
      </c>
      <c r="E114" s="25">
        <f>VLOOKUP(B114,[9]正式员工人数!$A:$C,3,0)</f>
        <v>2</v>
      </c>
      <c r="F114" s="31">
        <v>7</v>
      </c>
      <c r="G114" s="32">
        <v>100</v>
      </c>
      <c r="H114" s="28">
        <f>VLOOKUP(B114,[10]查询时间段分门店销售汇总!$D$3:$L$145,9,0)</f>
        <v>31966.880000000001</v>
      </c>
      <c r="I114" s="28">
        <f>VLOOKUP(B114,[10]查询时间段分门店销售汇总!$D$3:$M$145,10,0)</f>
        <v>6370.28</v>
      </c>
      <c r="J114" s="32">
        <f t="shared" si="30"/>
        <v>39000</v>
      </c>
      <c r="K114" s="32">
        <f t="shared" si="31"/>
        <v>8417.2139999999999</v>
      </c>
      <c r="L114" s="38">
        <v>13000</v>
      </c>
      <c r="M114" s="39">
        <v>2805.7379999999998</v>
      </c>
      <c r="N114" s="40">
        <f t="shared" si="32"/>
        <v>0.21582599999999999</v>
      </c>
      <c r="O114" s="40">
        <f t="shared" si="33"/>
        <v>0.81966358974358999</v>
      </c>
      <c r="P114" s="40">
        <f t="shared" si="34"/>
        <v>0.75681573499260002</v>
      </c>
      <c r="Q114" s="43"/>
      <c r="R114" s="43"/>
      <c r="S114" s="43">
        <f t="shared" si="36"/>
        <v>42900</v>
      </c>
      <c r="T114" s="43">
        <f t="shared" si="37"/>
        <v>8333.0418599999994</v>
      </c>
      <c r="U114" s="38">
        <v>14300</v>
      </c>
      <c r="V114" s="39">
        <v>2777.6806200000001</v>
      </c>
      <c r="W114" s="40">
        <f t="shared" si="38"/>
        <v>0.19424340000000001</v>
      </c>
      <c r="X114" s="40">
        <f t="shared" si="39"/>
        <v>0.74514871794871795</v>
      </c>
      <c r="Y114" s="40">
        <f t="shared" si="40"/>
        <v>0.76446033837636296</v>
      </c>
      <c r="Z114" s="43"/>
      <c r="AA114" s="43"/>
      <c r="AB114" s="47">
        <f>VLOOKUP(B114,[11]查询时间段分门店销售汇总!$D$3:$L$145,9,0)</f>
        <v>32525.31</v>
      </c>
      <c r="AC114" s="47">
        <f>VLOOKUP(B114,[11]查询时间段分门店销售汇总!$D$3:$M$145,10,0)</f>
        <v>7413.09</v>
      </c>
      <c r="AD114" s="48">
        <f t="shared" si="41"/>
        <v>34320</v>
      </c>
      <c r="AE114" s="48">
        <f t="shared" si="42"/>
        <v>8333.0418599999994</v>
      </c>
      <c r="AF114" s="49">
        <v>8580</v>
      </c>
      <c r="AG114" s="49">
        <v>2083.2604649999998</v>
      </c>
      <c r="AH114" s="53">
        <f t="shared" si="43"/>
        <v>0.24280425</v>
      </c>
      <c r="AI114" s="53">
        <f t="shared" si="44"/>
        <v>0.94770716783216802</v>
      </c>
      <c r="AJ114" s="53">
        <f t="shared" si="45"/>
        <v>0.88960191542827605</v>
      </c>
      <c r="AK114" s="48"/>
      <c r="AL114" s="48">
        <f t="shared" si="46"/>
        <v>42900</v>
      </c>
      <c r="AM114" s="48">
        <f t="shared" si="47"/>
        <v>9582.9981389999994</v>
      </c>
      <c r="AN114" s="54">
        <f t="shared" si="48"/>
        <v>0.75816573426573397</v>
      </c>
      <c r="AO114" s="54">
        <f t="shared" si="49"/>
        <v>0.77356688298110898</v>
      </c>
      <c r="AP114" s="49"/>
      <c r="AQ114" s="49">
        <v>10725</v>
      </c>
      <c r="AR114" s="49">
        <v>2395.7495347499998</v>
      </c>
      <c r="AS114" s="53">
        <f t="shared" si="50"/>
        <v>0.22337990999999999</v>
      </c>
      <c r="AT114" s="57">
        <v>40</v>
      </c>
    </row>
    <row r="115" spans="1:46">
      <c r="A115" s="23">
        <v>114</v>
      </c>
      <c r="B115" s="24">
        <v>391</v>
      </c>
      <c r="C115" s="24" t="s">
        <v>163</v>
      </c>
      <c r="D115" s="24" t="s">
        <v>146</v>
      </c>
      <c r="E115" s="25">
        <f>VLOOKUP(B115,[9]正式员工人数!$A:$C,3,0)</f>
        <v>3</v>
      </c>
      <c r="F115" s="31">
        <v>8</v>
      </c>
      <c r="G115" s="32">
        <v>100</v>
      </c>
      <c r="H115" s="28">
        <f>VLOOKUP(B115,[10]查询时间段分门店销售汇总!$D$3:$L$145,9,0)</f>
        <v>21432.31</v>
      </c>
      <c r="I115" s="28">
        <f>VLOOKUP(B115,[10]查询时间段分门店销售汇总!$D$3:$M$145,10,0)</f>
        <v>5610.82</v>
      </c>
      <c r="J115" s="32">
        <f t="shared" si="30"/>
        <v>34560</v>
      </c>
      <c r="K115" s="32">
        <f t="shared" si="31"/>
        <v>9655.9257600000001</v>
      </c>
      <c r="L115" s="38">
        <v>11520</v>
      </c>
      <c r="M115" s="39">
        <v>3218.64192</v>
      </c>
      <c r="N115" s="40">
        <f t="shared" si="32"/>
        <v>0.27939599999999998</v>
      </c>
      <c r="O115" s="40">
        <f t="shared" si="33"/>
        <v>0.62014785879629597</v>
      </c>
      <c r="P115" s="40">
        <f t="shared" si="34"/>
        <v>0.58107530437350796</v>
      </c>
      <c r="Q115" s="43"/>
      <c r="R115" s="43"/>
      <c r="S115" s="43">
        <f t="shared" si="36"/>
        <v>38016</v>
      </c>
      <c r="T115" s="43">
        <f t="shared" si="37"/>
        <v>9559.3665024000002</v>
      </c>
      <c r="U115" s="38">
        <v>12672</v>
      </c>
      <c r="V115" s="39">
        <v>3186.4555008000002</v>
      </c>
      <c r="W115" s="40">
        <f t="shared" si="38"/>
        <v>0.25145640000000002</v>
      </c>
      <c r="X115" s="40">
        <f t="shared" si="39"/>
        <v>0.56377078072390596</v>
      </c>
      <c r="Y115" s="40">
        <f t="shared" si="40"/>
        <v>0.586944751892433</v>
      </c>
      <c r="Z115" s="43"/>
      <c r="AA115" s="43"/>
      <c r="AB115" s="47">
        <f>VLOOKUP(B115,[11]查询时间段分门店销售汇总!$D$3:$L$145,9,0)</f>
        <v>20489.150000000001</v>
      </c>
      <c r="AC115" s="47">
        <f>VLOOKUP(B115,[11]查询时间段分门店销售汇总!$D$3:$M$145,10,0)</f>
        <v>5659.37</v>
      </c>
      <c r="AD115" s="48">
        <f t="shared" si="41"/>
        <v>30412.799999999999</v>
      </c>
      <c r="AE115" s="48">
        <f t="shared" si="42"/>
        <v>9559.3665024000002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0.67370153356481499</v>
      </c>
      <c r="AJ115" s="53">
        <f t="shared" si="45"/>
        <v>0.59202354032342497</v>
      </c>
      <c r="AK115" s="48"/>
      <c r="AL115" s="48">
        <f t="shared" si="46"/>
        <v>38016</v>
      </c>
      <c r="AM115" s="48">
        <f t="shared" si="47"/>
        <v>10993.271477759999</v>
      </c>
      <c r="AN115" s="54">
        <f t="shared" si="48"/>
        <v>0.53896122685185199</v>
      </c>
      <c r="AO115" s="54">
        <f t="shared" si="49"/>
        <v>0.51480307854210805</v>
      </c>
      <c r="AP115" s="49"/>
      <c r="AQ115" s="49">
        <v>9504</v>
      </c>
      <c r="AR115" s="49">
        <v>2748.3178694399999</v>
      </c>
      <c r="AS115" s="53">
        <f t="shared" si="50"/>
        <v>0.28917485999999998</v>
      </c>
      <c r="AT115" s="57">
        <v>40</v>
      </c>
    </row>
    <row r="116" spans="1:46">
      <c r="A116" s="23">
        <v>115</v>
      </c>
      <c r="B116" s="24">
        <v>308</v>
      </c>
      <c r="C116" s="24" t="s">
        <v>164</v>
      </c>
      <c r="D116" s="24" t="s">
        <v>146</v>
      </c>
      <c r="E116" s="25">
        <f>VLOOKUP(B116,[9]正式员工人数!$A:$C,3,0)</f>
        <v>3</v>
      </c>
      <c r="F116" s="31">
        <v>8</v>
      </c>
      <c r="G116" s="32">
        <v>100</v>
      </c>
      <c r="H116" s="28">
        <f>VLOOKUP(B116,[10]查询时间段分门店销售汇总!$D$3:$L$145,9,0)</f>
        <v>26949.27</v>
      </c>
      <c r="I116" s="28">
        <f>VLOOKUP(B116,[10]查询时间段分门店销售汇总!$D$3:$M$145,10,0)</f>
        <v>7129.15</v>
      </c>
      <c r="J116" s="32">
        <f t="shared" si="30"/>
        <v>33120</v>
      </c>
      <c r="K116" s="32">
        <f t="shared" si="31"/>
        <v>9452.5142400000004</v>
      </c>
      <c r="L116" s="38">
        <v>11040</v>
      </c>
      <c r="M116" s="39">
        <v>3150.83808</v>
      </c>
      <c r="N116" s="40">
        <f t="shared" si="32"/>
        <v>0.28540199999999999</v>
      </c>
      <c r="O116" s="40">
        <f t="shared" si="33"/>
        <v>0.81368568840579703</v>
      </c>
      <c r="P116" s="40">
        <f t="shared" si="34"/>
        <v>0.75420674531562504</v>
      </c>
      <c r="Q116" s="43"/>
      <c r="R116" s="43"/>
      <c r="S116" s="43">
        <f t="shared" si="36"/>
        <v>36432</v>
      </c>
      <c r="T116" s="43">
        <f t="shared" si="37"/>
        <v>9357.9890976000006</v>
      </c>
      <c r="U116" s="38">
        <v>12144</v>
      </c>
      <c r="V116" s="39">
        <v>3119.3296992000001</v>
      </c>
      <c r="W116" s="40">
        <f t="shared" si="38"/>
        <v>0.25686179999999997</v>
      </c>
      <c r="X116" s="40">
        <f t="shared" si="39"/>
        <v>0.73971426218708802</v>
      </c>
      <c r="Y116" s="40">
        <f t="shared" si="40"/>
        <v>0.76182499526830805</v>
      </c>
      <c r="Z116" s="43"/>
      <c r="AA116" s="43"/>
      <c r="AB116" s="47">
        <f>VLOOKUP(B116,[11]查询时间段分门店销售汇总!$D$3:$L$145,9,0)</f>
        <v>20613.71</v>
      </c>
      <c r="AC116" s="47">
        <f>VLOOKUP(B116,[11]查询时间段分门店销售汇总!$D$3:$M$145,10,0)</f>
        <v>7134.8</v>
      </c>
      <c r="AD116" s="48">
        <f t="shared" si="41"/>
        <v>29145.599999999999</v>
      </c>
      <c r="AE116" s="48">
        <f t="shared" si="42"/>
        <v>9357.9890976000006</v>
      </c>
      <c r="AF116" s="49">
        <v>7286.4</v>
      </c>
      <c r="AG116" s="49">
        <v>2339.4972744000002</v>
      </c>
      <c r="AH116" s="53">
        <f t="shared" si="43"/>
        <v>0.32107724999999998</v>
      </c>
      <c r="AI116" s="53">
        <f t="shared" si="44"/>
        <v>0.707266620004392</v>
      </c>
      <c r="AJ116" s="53">
        <f t="shared" si="45"/>
        <v>0.76242875745921002</v>
      </c>
      <c r="AK116" s="48"/>
      <c r="AL116" s="48">
        <f t="shared" si="46"/>
        <v>36432</v>
      </c>
      <c r="AM116" s="48">
        <f t="shared" si="47"/>
        <v>10761.687462239999</v>
      </c>
      <c r="AN116" s="54">
        <f t="shared" si="48"/>
        <v>0.56581329600351304</v>
      </c>
      <c r="AO116" s="54">
        <f t="shared" si="49"/>
        <v>0.66298152822540002</v>
      </c>
      <c r="AP116" s="49"/>
      <c r="AQ116" s="49">
        <v>9108</v>
      </c>
      <c r="AR116" s="49">
        <v>2690.4218655599998</v>
      </c>
      <c r="AS116" s="53">
        <f t="shared" si="50"/>
        <v>0.29539106999999998</v>
      </c>
      <c r="AT116" s="57">
        <v>40</v>
      </c>
    </row>
    <row r="117" spans="1:46">
      <c r="A117" s="23">
        <v>116</v>
      </c>
      <c r="B117" s="24">
        <v>113008</v>
      </c>
      <c r="C117" s="24" t="s">
        <v>165</v>
      </c>
      <c r="D117" s="24" t="s">
        <v>146</v>
      </c>
      <c r="E117" s="25">
        <f>VLOOKUP(B117,[9]正式员工人数!$A:$C,3,0)</f>
        <v>2</v>
      </c>
      <c r="F117" s="31">
        <v>9</v>
      </c>
      <c r="G117" s="32">
        <v>100</v>
      </c>
      <c r="H117" s="28">
        <f>VLOOKUP(B117,[10]查询时间段分门店销售汇总!$D$3:$L$145,9,0)</f>
        <v>32652.75</v>
      </c>
      <c r="I117" s="28">
        <f>VLOOKUP(B117,[10]查询时间段分门店销售汇总!$D$3:$M$145,10,0)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0.19500000000000001</v>
      </c>
      <c r="O117" s="41">
        <f t="shared" si="33"/>
        <v>1.0797867063492099</v>
      </c>
      <c r="P117" s="40">
        <f t="shared" si="34"/>
        <v>0.65926434676434698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5837.8320000000003</v>
      </c>
      <c r="U117" s="38">
        <v>11088</v>
      </c>
      <c r="V117" s="39">
        <v>1945.944</v>
      </c>
      <c r="W117" s="40">
        <f t="shared" si="38"/>
        <v>0.17549999999999999</v>
      </c>
      <c r="X117" s="40">
        <f t="shared" si="39"/>
        <v>0.98162427849927802</v>
      </c>
      <c r="Y117" s="40">
        <f t="shared" si="40"/>
        <v>0.66592358259024897</v>
      </c>
      <c r="Z117" s="43"/>
      <c r="AA117" s="43"/>
      <c r="AB117" s="47">
        <f>VLOOKUP(B117,[11]查询时间段分门店销售汇总!$D$3:$L$145,9,0)</f>
        <v>22086.51</v>
      </c>
      <c r="AC117" s="47">
        <f>VLOOKUP(B117,[11]查询时间段分门店销售汇总!$D$3:$M$145,10,0)</f>
        <v>3667.83</v>
      </c>
      <c r="AD117" s="48">
        <f t="shared" si="41"/>
        <v>26611.200000000001</v>
      </c>
      <c r="AE117" s="48">
        <f t="shared" si="42"/>
        <v>5837.8320000000003</v>
      </c>
      <c r="AF117" s="49">
        <v>6652.8</v>
      </c>
      <c r="AG117" s="49">
        <v>1459.4580000000001</v>
      </c>
      <c r="AH117" s="53">
        <f t="shared" si="43"/>
        <v>0.21937499999999999</v>
      </c>
      <c r="AI117" s="53">
        <f t="shared" si="44"/>
        <v>0.829970463564213</v>
      </c>
      <c r="AJ117" s="53">
        <f t="shared" si="45"/>
        <v>0.62828632273076701</v>
      </c>
      <c r="AK117" s="48"/>
      <c r="AL117" s="48">
        <f t="shared" si="46"/>
        <v>33264</v>
      </c>
      <c r="AM117" s="48">
        <f t="shared" si="47"/>
        <v>6713.5068000000001</v>
      </c>
      <c r="AN117" s="54">
        <f t="shared" si="48"/>
        <v>0.66397637085137096</v>
      </c>
      <c r="AO117" s="54">
        <f t="shared" si="49"/>
        <v>0.54633593280936299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pans="1:46">
      <c r="A118" s="23">
        <v>117</v>
      </c>
      <c r="B118" s="24">
        <v>116482</v>
      </c>
      <c r="C118" s="24" t="s">
        <v>166</v>
      </c>
      <c r="D118" s="24" t="s">
        <v>146</v>
      </c>
      <c r="E118" s="25">
        <f>VLOOKUP(B118,[9]正式员工人数!$A:$C,3,0)</f>
        <v>2</v>
      </c>
      <c r="F118" s="31">
        <v>9</v>
      </c>
      <c r="G118" s="32">
        <v>100</v>
      </c>
      <c r="H118" s="28">
        <f>VLOOKUP(B118,[10]查询时间段分门店销售汇总!$D$3:$L$145,9,0)</f>
        <v>29574.12</v>
      </c>
      <c r="I118" s="28">
        <f>VLOOKUP(B118,[10]查询时间段分门店销售汇总!$D$3:$M$145,10,0)</f>
        <v>7272.37</v>
      </c>
      <c r="J118" s="32">
        <f t="shared" si="30"/>
        <v>28800</v>
      </c>
      <c r="K118" s="32">
        <f t="shared" si="31"/>
        <v>6885.2160000000003</v>
      </c>
      <c r="L118" s="38">
        <v>9600</v>
      </c>
      <c r="M118" s="39">
        <v>2295.0720000000001</v>
      </c>
      <c r="N118" s="40">
        <f t="shared" si="32"/>
        <v>0.23907</v>
      </c>
      <c r="O118" s="41">
        <f t="shared" si="33"/>
        <v>1.0268791666666699</v>
      </c>
      <c r="P118" s="41">
        <f t="shared" si="34"/>
        <v>1.0562297537216001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2272.1212799999998</v>
      </c>
      <c r="W118" s="40">
        <f t="shared" si="38"/>
        <v>0.21516299999999999</v>
      </c>
      <c r="X118" s="40">
        <f t="shared" si="39"/>
        <v>0.93352651515151497</v>
      </c>
      <c r="Y118" s="41">
        <f t="shared" si="40"/>
        <v>1.06689874113293</v>
      </c>
      <c r="Z118" s="43"/>
      <c r="AA118" s="43">
        <f>(I118-K118)*0.3</f>
        <v>116.14619999999999</v>
      </c>
      <c r="AB118" s="47">
        <f>VLOOKUP(B118,[11]查询时间段分门店销售汇总!$D$3:$L$145,9,0)</f>
        <v>18404.04</v>
      </c>
      <c r="AC118" s="47">
        <f>VLOOKUP(B118,[11]查询时间段分门店销售汇总!$D$3:$M$145,10,0)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0.26895374999999999</v>
      </c>
      <c r="AI118" s="53">
        <f t="shared" si="44"/>
        <v>0.72616950757575804</v>
      </c>
      <c r="AJ118" s="53">
        <f t="shared" si="45"/>
        <v>0.77242649066103897</v>
      </c>
      <c r="AK118" s="48"/>
      <c r="AL118" s="48">
        <f t="shared" si="46"/>
        <v>31680</v>
      </c>
      <c r="AM118" s="48">
        <f t="shared" si="47"/>
        <v>7838.8184160000001</v>
      </c>
      <c r="AN118" s="54">
        <f t="shared" si="48"/>
        <v>0.58093560606060601</v>
      </c>
      <c r="AO118" s="54">
        <f t="shared" si="49"/>
        <v>0.67167520927046798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pans="1:46">
      <c r="A119" s="23">
        <v>118</v>
      </c>
      <c r="B119" s="24">
        <v>723</v>
      </c>
      <c r="C119" s="24" t="s">
        <v>167</v>
      </c>
      <c r="D119" s="24" t="s">
        <v>146</v>
      </c>
      <c r="E119" s="25">
        <f>VLOOKUP(B119,[9]正式员工人数!$A:$C,3,0)</f>
        <v>2</v>
      </c>
      <c r="F119" s="31">
        <v>10</v>
      </c>
      <c r="G119" s="32">
        <v>100</v>
      </c>
      <c r="H119" s="28">
        <f>VLOOKUP(B119,[10]查询时间段分门店销售汇总!$D$3:$L$145,9,0)</f>
        <v>30954.26</v>
      </c>
      <c r="I119" s="28">
        <f>VLOOKUP(B119,[10]查询时间段分门店销售汇总!$D$3:$M$145,10,0)</f>
        <v>5346.6</v>
      </c>
      <c r="J119" s="32">
        <f t="shared" si="30"/>
        <v>30420</v>
      </c>
      <c r="K119" s="32">
        <f t="shared" si="31"/>
        <v>7016.2513200000003</v>
      </c>
      <c r="L119" s="38">
        <v>10140</v>
      </c>
      <c r="M119" s="39">
        <v>2338.7504399999998</v>
      </c>
      <c r="N119" s="40">
        <f t="shared" si="32"/>
        <v>0.23064599999999999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6946.0888068000004</v>
      </c>
      <c r="U119" s="38">
        <v>11154</v>
      </c>
      <c r="V119" s="39">
        <v>2315.3629356000001</v>
      </c>
      <c r="W119" s="40">
        <f t="shared" si="38"/>
        <v>0.2075814</v>
      </c>
      <c r="X119" s="40">
        <f t="shared" si="39"/>
        <v>0.92505707967246398</v>
      </c>
      <c r="Y119" s="40">
        <f t="shared" si="40"/>
        <v>0.76972813747584801</v>
      </c>
      <c r="Z119" s="43"/>
      <c r="AA119" s="43"/>
      <c r="AB119" s="47">
        <f>VLOOKUP(B119,[11]查询时间段分门店销售汇总!$D$3:$L$145,9,0)</f>
        <v>22173.62</v>
      </c>
      <c r="AC119" s="47">
        <f>VLOOKUP(B119,[11]查询时间段分门店销售汇总!$D$3:$M$145,10,0)</f>
        <v>6104.58</v>
      </c>
      <c r="AD119" s="48">
        <f t="shared" si="41"/>
        <v>26769.599999999999</v>
      </c>
      <c r="AE119" s="48">
        <f t="shared" si="42"/>
        <v>6946.0888068000004</v>
      </c>
      <c r="AF119" s="49">
        <v>6692.4</v>
      </c>
      <c r="AG119" s="49">
        <v>1736.5222017000001</v>
      </c>
      <c r="AH119" s="53">
        <f t="shared" si="43"/>
        <v>0.25947674999999998</v>
      </c>
      <c r="AI119" s="53">
        <f t="shared" si="44"/>
        <v>0.82831346004422901</v>
      </c>
      <c r="AJ119" s="53">
        <f t="shared" si="45"/>
        <v>0.87885141837285596</v>
      </c>
      <c r="AK119" s="48"/>
      <c r="AL119" s="48">
        <f t="shared" si="46"/>
        <v>33462</v>
      </c>
      <c r="AM119" s="48">
        <f t="shared" si="47"/>
        <v>7988.0021278200002</v>
      </c>
      <c r="AN119" s="54">
        <f t="shared" si="48"/>
        <v>0.66265076803538303</v>
      </c>
      <c r="AO119" s="54">
        <f t="shared" si="49"/>
        <v>0.76421862467204904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pans="1:46">
      <c r="A120" s="23">
        <v>119</v>
      </c>
      <c r="B120" s="24">
        <v>113299</v>
      </c>
      <c r="C120" s="24" t="s">
        <v>168</v>
      </c>
      <c r="D120" s="24" t="s">
        <v>146</v>
      </c>
      <c r="E120" s="25">
        <f>VLOOKUP(B120,[9]正式员工人数!$A:$C,3,0)</f>
        <v>2</v>
      </c>
      <c r="F120" s="31">
        <v>10</v>
      </c>
      <c r="G120" s="32">
        <v>100</v>
      </c>
      <c r="H120" s="28">
        <f>VLOOKUP(B120,[10]查询时间段分门店销售汇总!$D$3:$L$145,9,0)</f>
        <v>25146.12</v>
      </c>
      <c r="I120" s="28">
        <f>VLOOKUP(B120,[10]查询时间段分门店销售汇总!$D$3:$M$145,10,0)</f>
        <v>4597.92</v>
      </c>
      <c r="J120" s="32">
        <f t="shared" si="30"/>
        <v>27360</v>
      </c>
      <c r="K120" s="32">
        <f t="shared" si="31"/>
        <v>6039.4463999999998</v>
      </c>
      <c r="L120" s="38">
        <v>9120</v>
      </c>
      <c r="M120" s="39">
        <v>2013.1487999999999</v>
      </c>
      <c r="N120" s="40">
        <f t="shared" si="32"/>
        <v>0.22073999999999999</v>
      </c>
      <c r="O120" s="40">
        <f t="shared" si="33"/>
        <v>0.91908333333333303</v>
      </c>
      <c r="P120" s="40">
        <f t="shared" si="34"/>
        <v>0.76131481190063999</v>
      </c>
      <c r="Q120" s="43"/>
      <c r="R120" s="43"/>
      <c r="S120" s="43">
        <f t="shared" si="36"/>
        <v>30096</v>
      </c>
      <c r="T120" s="43">
        <f t="shared" si="37"/>
        <v>5979.0519359999998</v>
      </c>
      <c r="U120" s="38">
        <v>10032</v>
      </c>
      <c r="V120" s="39">
        <v>1993.0173119999999</v>
      </c>
      <c r="W120" s="40">
        <f t="shared" si="38"/>
        <v>0.19866600000000001</v>
      </c>
      <c r="X120" s="40">
        <f t="shared" si="39"/>
        <v>0.83553030303030296</v>
      </c>
      <c r="Y120" s="40">
        <f t="shared" si="40"/>
        <v>0.76900486050569705</v>
      </c>
      <c r="Z120" s="43"/>
      <c r="AA120" s="43"/>
      <c r="AB120" s="47">
        <f>VLOOKUP(B120,[11]查询时间段分门店销售汇总!$D$3:$L$145,9,0)</f>
        <v>14080.45</v>
      </c>
      <c r="AC120" s="47">
        <f>VLOOKUP(B120,[11]查询时间段分门店销售汇总!$D$3:$M$145,10,0)</f>
        <v>3613.66</v>
      </c>
      <c r="AD120" s="48">
        <f t="shared" si="41"/>
        <v>24076.799999999999</v>
      </c>
      <c r="AE120" s="48">
        <f t="shared" si="42"/>
        <v>5979.0519359999998</v>
      </c>
      <c r="AF120" s="49">
        <v>6019.2</v>
      </c>
      <c r="AG120" s="49">
        <v>1494.762984</v>
      </c>
      <c r="AH120" s="53">
        <f t="shared" si="43"/>
        <v>0.24833250000000001</v>
      </c>
      <c r="AI120" s="53">
        <f t="shared" si="44"/>
        <v>0.58481401182881498</v>
      </c>
      <c r="AJ120" s="53">
        <f t="shared" si="45"/>
        <v>0.60438678885561703</v>
      </c>
      <c r="AK120" s="48"/>
      <c r="AL120" s="48">
        <f t="shared" si="46"/>
        <v>30096</v>
      </c>
      <c r="AM120" s="48">
        <f t="shared" si="47"/>
        <v>6875.9097264000002</v>
      </c>
      <c r="AN120" s="54">
        <f t="shared" si="48"/>
        <v>0.46785120946305198</v>
      </c>
      <c r="AO120" s="54">
        <f t="shared" si="49"/>
        <v>0.52555372943966705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pans="1:46">
      <c r="A121" s="23">
        <v>120</v>
      </c>
      <c r="B121" s="24">
        <v>102479</v>
      </c>
      <c r="C121" s="24" t="s">
        <v>169</v>
      </c>
      <c r="D121" s="24" t="s">
        <v>146</v>
      </c>
      <c r="E121" s="25">
        <f>VLOOKUP(B121,[9]正式员工人数!$A:$C,3,0)</f>
        <v>2</v>
      </c>
      <c r="F121" s="31">
        <v>11</v>
      </c>
      <c r="G121" s="32">
        <v>100</v>
      </c>
      <c r="H121" s="28">
        <f>VLOOKUP(B121,[10]查询时间段分门店销售汇总!$D$3:$L$145,9,0)</f>
        <v>25214.74</v>
      </c>
      <c r="I121" s="28">
        <f>VLOOKUP(B121,[10]查询时间段分门店销售汇总!$D$3:$M$145,10,0)</f>
        <v>6755.58</v>
      </c>
      <c r="J121" s="32">
        <f t="shared" si="30"/>
        <v>27360</v>
      </c>
      <c r="K121" s="32">
        <f t="shared" si="31"/>
        <v>7584.5203199999996</v>
      </c>
      <c r="L121" s="38">
        <v>9120</v>
      </c>
      <c r="M121" s="39">
        <v>2528.17344</v>
      </c>
      <c r="N121" s="40">
        <f t="shared" si="32"/>
        <v>0.27721200000000001</v>
      </c>
      <c r="O121" s="40">
        <f t="shared" si="33"/>
        <v>0.92159137426900595</v>
      </c>
      <c r="P121" s="40">
        <f t="shared" si="34"/>
        <v>0.89070629584653804</v>
      </c>
      <c r="Q121" s="43"/>
      <c r="R121" s="43"/>
      <c r="S121" s="43">
        <f t="shared" si="36"/>
        <v>30096</v>
      </c>
      <c r="T121" s="43">
        <f t="shared" si="37"/>
        <v>7508.6751168000001</v>
      </c>
      <c r="U121" s="38">
        <v>10032</v>
      </c>
      <c r="V121" s="39">
        <v>2502.8917056</v>
      </c>
      <c r="W121" s="40">
        <f t="shared" si="38"/>
        <v>0.24949080000000001</v>
      </c>
      <c r="X121" s="40">
        <f t="shared" si="39"/>
        <v>0.83781034024455103</v>
      </c>
      <c r="Y121" s="40">
        <f t="shared" si="40"/>
        <v>0.89970332913791695</v>
      </c>
      <c r="Z121" s="43"/>
      <c r="AA121" s="43"/>
      <c r="AB121" s="47">
        <f>VLOOKUP(B121,[11]查询时间段分门店销售汇总!$D$3:$L$145,9,0)</f>
        <v>26801.35</v>
      </c>
      <c r="AC121" s="47">
        <f>VLOOKUP(B121,[11]查询时间段分门店销售汇总!$D$3:$M$145,10,0)</f>
        <v>6452.36</v>
      </c>
      <c r="AD121" s="48">
        <f t="shared" si="41"/>
        <v>24076.799999999999</v>
      </c>
      <c r="AE121" s="48">
        <f t="shared" si="42"/>
        <v>7508.6751168000001</v>
      </c>
      <c r="AF121" s="49">
        <v>6019.2</v>
      </c>
      <c r="AG121" s="49">
        <v>1877.1687792</v>
      </c>
      <c r="AH121" s="53">
        <f t="shared" si="43"/>
        <v>0.31186350000000002</v>
      </c>
      <c r="AI121" s="53">
        <f t="shared" si="44"/>
        <v>1.1131608020999499</v>
      </c>
      <c r="AJ121" s="53">
        <f t="shared" si="45"/>
        <v>0.85932070566795604</v>
      </c>
      <c r="AK121" s="48"/>
      <c r="AL121" s="48">
        <f t="shared" si="46"/>
        <v>30096</v>
      </c>
      <c r="AM121" s="48">
        <f t="shared" si="47"/>
        <v>8634.9763843199999</v>
      </c>
      <c r="AN121" s="54">
        <f t="shared" si="48"/>
        <v>0.89052864167995704</v>
      </c>
      <c r="AO121" s="54">
        <f t="shared" si="49"/>
        <v>0.74723539623300494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pans="1:46">
      <c r="A122" s="23">
        <v>121</v>
      </c>
      <c r="B122" s="24">
        <v>119262</v>
      </c>
      <c r="C122" s="24" t="s">
        <v>170</v>
      </c>
      <c r="D122" s="24" t="s">
        <v>146</v>
      </c>
      <c r="E122" s="25">
        <f>VLOOKUP(B122,[9]正式员工人数!$A:$C,3,0)</f>
        <v>1</v>
      </c>
      <c r="F122" s="31">
        <v>11</v>
      </c>
      <c r="G122" s="32">
        <v>100</v>
      </c>
      <c r="H122" s="28">
        <f>VLOOKUP(B122,[10]查询时间段分门店销售汇总!$D$3:$L$145,9,0)</f>
        <v>21441.86</v>
      </c>
      <c r="I122" s="28">
        <f>VLOOKUP(B122,[10]查询时间段分门店销售汇总!$D$3:$M$145,10,0)</f>
        <v>5344.87</v>
      </c>
      <c r="J122" s="32">
        <f t="shared" si="30"/>
        <v>20160</v>
      </c>
      <c r="K122" s="32">
        <f t="shared" si="31"/>
        <v>4088.4479999999999</v>
      </c>
      <c r="L122" s="38">
        <v>6720</v>
      </c>
      <c r="M122" s="39">
        <v>1362.816</v>
      </c>
      <c r="N122" s="40">
        <f t="shared" si="32"/>
        <v>0.20280000000000001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4047.5635200000002</v>
      </c>
      <c r="U122" s="38">
        <v>7392</v>
      </c>
      <c r="V122" s="39">
        <v>1349.1878400000001</v>
      </c>
      <c r="W122" s="40">
        <f t="shared" si="38"/>
        <v>0.18251999999999999</v>
      </c>
      <c r="X122" s="40">
        <f t="shared" si="39"/>
        <v>0.96689484126984104</v>
      </c>
      <c r="Y122" s="41">
        <f t="shared" si="40"/>
        <v>1.32051540972481</v>
      </c>
      <c r="Z122" s="43"/>
      <c r="AA122" s="43">
        <f>(I122-K122)*0.3</f>
        <v>376.92660000000001</v>
      </c>
      <c r="AB122" s="47">
        <f>VLOOKUP(B122,[11]查询时间段分门店销售汇总!$D$3:$L$145,9,0)</f>
        <v>10043.32</v>
      </c>
      <c r="AC122" s="47">
        <f>VLOOKUP(B122,[11]查询时间段分门店销售汇总!$D$3:$M$145,10,0)</f>
        <v>2699.64</v>
      </c>
      <c r="AD122" s="48">
        <f t="shared" si="41"/>
        <v>17740.8</v>
      </c>
      <c r="AE122" s="48">
        <f t="shared" si="42"/>
        <v>4047.5635200000002</v>
      </c>
      <c r="AF122" s="49">
        <v>4435.2</v>
      </c>
      <c r="AG122" s="49">
        <v>1011.89088</v>
      </c>
      <c r="AH122" s="53">
        <f t="shared" si="43"/>
        <v>0.22814999999999999</v>
      </c>
      <c r="AI122" s="53">
        <f t="shared" si="44"/>
        <v>0.56611426767676798</v>
      </c>
      <c r="AJ122" s="53">
        <f t="shared" si="45"/>
        <v>0.66697903236364797</v>
      </c>
      <c r="AK122" s="48"/>
      <c r="AL122" s="48">
        <f t="shared" si="46"/>
        <v>22176</v>
      </c>
      <c r="AM122" s="48">
        <f t="shared" si="47"/>
        <v>4654.6980480000002</v>
      </c>
      <c r="AN122" s="54">
        <f t="shared" si="48"/>
        <v>0.45289141414141398</v>
      </c>
      <c r="AO122" s="54">
        <f t="shared" si="49"/>
        <v>0.57998176727273698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pans="1:46">
      <c r="A123" s="23">
        <v>122</v>
      </c>
      <c r="B123" s="24">
        <v>128640</v>
      </c>
      <c r="C123" s="24" t="s">
        <v>171</v>
      </c>
      <c r="D123" s="24" t="s">
        <v>146</v>
      </c>
      <c r="E123" s="25">
        <f>VLOOKUP(B123,[9]正式员工人数!$A:$C,3,0)</f>
        <v>1</v>
      </c>
      <c r="F123" s="31">
        <v>12</v>
      </c>
      <c r="G123" s="32">
        <v>50</v>
      </c>
      <c r="H123" s="28">
        <f>VLOOKUP(B123,[10]查询时间段分门店销售汇总!$D$3:$L$145,9,0)</f>
        <v>7892.66</v>
      </c>
      <c r="I123" s="28">
        <f>VLOOKUP(B123,[10]查询时间段分门店销售汇总!$D$3:$M$145,10,0)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0.19500000000000001</v>
      </c>
      <c r="O123" s="40">
        <f t="shared" si="33"/>
        <v>0.54810138888888904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0.17549999999999999</v>
      </c>
      <c r="X123" s="40">
        <f t="shared" si="39"/>
        <v>0.49827398989899002</v>
      </c>
      <c r="Y123" s="40">
        <f t="shared" si="40"/>
        <v>0.49167601945379702</v>
      </c>
      <c r="Z123" s="43"/>
      <c r="AA123" s="43"/>
      <c r="AB123" s="47">
        <f>VLOOKUP(B123,[11]查询时间段分门店销售汇总!$D$3:$L$145,9,0)</f>
        <v>5569.88</v>
      </c>
      <c r="AC123" s="47">
        <f>VLOOKUP(B123,[11]查询时间段分门店销售汇总!$D$3:$M$145,10,0)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0.21937499999999999</v>
      </c>
      <c r="AI123" s="53">
        <f t="shared" si="44"/>
        <v>0.43954229797979799</v>
      </c>
      <c r="AJ123" s="53">
        <f t="shared" si="45"/>
        <v>0.33171817894040101</v>
      </c>
      <c r="AK123" s="48"/>
      <c r="AL123" s="48">
        <f t="shared" si="46"/>
        <v>15840</v>
      </c>
      <c r="AM123" s="48">
        <f t="shared" si="47"/>
        <v>3196.9079999999999</v>
      </c>
      <c r="AN123" s="54">
        <f t="shared" si="48"/>
        <v>0.35163383838383799</v>
      </c>
      <c r="AO123" s="54">
        <f t="shared" si="49"/>
        <v>0.28845059038295801</v>
      </c>
      <c r="AP123" s="49"/>
      <c r="AQ123" s="49">
        <v>3960</v>
      </c>
      <c r="AR123" s="49">
        <v>799.22699999999998</v>
      </c>
      <c r="AS123" s="53">
        <f t="shared" si="50"/>
        <v>0.201825</v>
      </c>
      <c r="AT123" s="57">
        <v>30</v>
      </c>
    </row>
    <row r="124" spans="1:46">
      <c r="A124" s="23">
        <v>123</v>
      </c>
      <c r="B124" s="24">
        <v>341</v>
      </c>
      <c r="C124" s="24" t="s">
        <v>172</v>
      </c>
      <c r="D124" s="24" t="s">
        <v>173</v>
      </c>
      <c r="E124" s="25">
        <f>VLOOKUP(B124,[9]正式员工人数!$A:$C,3,0)</f>
        <v>4</v>
      </c>
      <c r="F124" s="26">
        <v>1</v>
      </c>
      <c r="G124" s="27">
        <v>150</v>
      </c>
      <c r="H124" s="28">
        <f>VLOOKUP(B124,[10]查询时间段分门店销售汇总!$D$3:$L$145,9,0)</f>
        <v>64579.15</v>
      </c>
      <c r="I124" s="28">
        <f>VLOOKUP(B124,[10]查询时间段分门店销售汇总!$D$3:$M$145,10,0)</f>
        <v>15511.77</v>
      </c>
      <c r="J124" s="32">
        <f t="shared" si="30"/>
        <v>82500</v>
      </c>
      <c r="K124" s="32">
        <f t="shared" si="31"/>
        <v>20173.724999999999</v>
      </c>
      <c r="L124" s="38">
        <v>27500</v>
      </c>
      <c r="M124" s="39">
        <v>6724.5749999999998</v>
      </c>
      <c r="N124" s="40">
        <f t="shared" si="32"/>
        <v>0.24453</v>
      </c>
      <c r="O124" s="40">
        <f t="shared" si="33"/>
        <v>0.78277757575757601</v>
      </c>
      <c r="P124" s="40">
        <f t="shared" si="34"/>
        <v>0.76890955934018101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6657.3292499999998</v>
      </c>
      <c r="W124" s="40">
        <f t="shared" si="38"/>
        <v>0.22007699999999999</v>
      </c>
      <c r="X124" s="40">
        <f t="shared" si="39"/>
        <v>0.71161597796143194</v>
      </c>
      <c r="Y124" s="40">
        <f t="shared" si="40"/>
        <v>0.77667632256583996</v>
      </c>
      <c r="Z124" s="43"/>
      <c r="AA124" s="43"/>
      <c r="AB124" s="47">
        <f>VLOOKUP(B124,[11]查询时间段分门店销售汇总!$D$3:$L$145,9,0)</f>
        <v>64568.92</v>
      </c>
      <c r="AC124" s="47">
        <f>VLOOKUP(B124,[11]查询时间段分门店销售汇总!$D$3:$M$145,10,0)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4992.9969375000001</v>
      </c>
      <c r="AH124" s="53">
        <f t="shared" si="43"/>
        <v>0.27509624999999999</v>
      </c>
      <c r="AI124" s="53">
        <f t="shared" si="44"/>
        <v>0.88937906336088202</v>
      </c>
      <c r="AJ124" s="53">
        <f t="shared" si="45"/>
        <v>0.81392949983158303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0.71150325068870501</v>
      </c>
      <c r="AO124" s="54">
        <f t="shared" si="49"/>
        <v>0.70776478246224594</v>
      </c>
      <c r="AP124" s="49"/>
      <c r="AQ124" s="49">
        <v>22687.5</v>
      </c>
      <c r="AR124" s="49">
        <v>5741.9464781249999</v>
      </c>
      <c r="AS124" s="53">
        <f t="shared" si="50"/>
        <v>0.25308855000000002</v>
      </c>
      <c r="AT124" s="57">
        <v>60</v>
      </c>
    </row>
    <row r="125" spans="1:46">
      <c r="A125" s="23">
        <v>124</v>
      </c>
      <c r="B125" s="24">
        <v>111400</v>
      </c>
      <c r="C125" s="24" t="s">
        <v>174</v>
      </c>
      <c r="D125" s="24" t="s">
        <v>173</v>
      </c>
      <c r="E125" s="25">
        <f>VLOOKUP(B125,[9]正式员工人数!$A:$C,3,0)</f>
        <v>3</v>
      </c>
      <c r="F125" s="26">
        <v>1</v>
      </c>
      <c r="G125" s="27">
        <v>150</v>
      </c>
      <c r="H125" s="28">
        <f>VLOOKUP(B125,[10]查询时间段分门店销售汇总!$D$3:$L$145,9,0)</f>
        <v>45972.32</v>
      </c>
      <c r="I125" s="28">
        <f>VLOOKUP(B125,[10]查询时间段分门店销售汇总!$D$3:$M$145,10,0)</f>
        <v>8239.7199999999993</v>
      </c>
      <c r="J125" s="32">
        <f t="shared" si="30"/>
        <v>55500</v>
      </c>
      <c r="K125" s="32">
        <f t="shared" si="31"/>
        <v>9160.1640000000007</v>
      </c>
      <c r="L125" s="38">
        <v>18500</v>
      </c>
      <c r="M125" s="39">
        <v>3053.3879999999999</v>
      </c>
      <c r="N125" s="40">
        <f t="shared" si="32"/>
        <v>0.165048</v>
      </c>
      <c r="O125" s="40">
        <f t="shared" si="33"/>
        <v>0.82833009009008995</v>
      </c>
      <c r="P125" s="40">
        <f t="shared" si="34"/>
        <v>0.89951664620851801</v>
      </c>
      <c r="Q125" s="43"/>
      <c r="R125" s="43"/>
      <c r="S125" s="43">
        <f t="shared" si="36"/>
        <v>61050</v>
      </c>
      <c r="T125" s="43">
        <f t="shared" si="37"/>
        <v>9068.5623599999999</v>
      </c>
      <c r="U125" s="38">
        <v>20350</v>
      </c>
      <c r="V125" s="39">
        <v>3022.85412</v>
      </c>
      <c r="W125" s="40">
        <f t="shared" si="38"/>
        <v>0.14854319999999999</v>
      </c>
      <c r="X125" s="40">
        <f t="shared" si="39"/>
        <v>0.75302735462735504</v>
      </c>
      <c r="Y125" s="40">
        <f t="shared" si="40"/>
        <v>0.90860267293789698</v>
      </c>
      <c r="Z125" s="43"/>
      <c r="AA125" s="43"/>
      <c r="AB125" s="47">
        <f>VLOOKUP(B125,[11]查询时间段分门店销售汇总!$D$3:$L$145,9,0)</f>
        <v>33941.24</v>
      </c>
      <c r="AC125" s="47">
        <f>VLOOKUP(B125,[11]查询时间段分门店销售汇总!$D$3:$M$145,10,0)</f>
        <v>7597.48</v>
      </c>
      <c r="AD125" s="48">
        <f t="shared" si="41"/>
        <v>48840</v>
      </c>
      <c r="AE125" s="48">
        <f t="shared" si="42"/>
        <v>9068.5623599999999</v>
      </c>
      <c r="AF125" s="49">
        <v>12210</v>
      </c>
      <c r="AG125" s="49">
        <v>2267.14059</v>
      </c>
      <c r="AH125" s="53">
        <f t="shared" si="43"/>
        <v>0.18567900000000001</v>
      </c>
      <c r="AI125" s="53">
        <f t="shared" si="44"/>
        <v>0.69494758394758405</v>
      </c>
      <c r="AJ125" s="53">
        <f t="shared" si="45"/>
        <v>0.83778218623839296</v>
      </c>
      <c r="AK125" s="48"/>
      <c r="AL125" s="48">
        <f t="shared" si="46"/>
        <v>61050</v>
      </c>
      <c r="AM125" s="48">
        <f t="shared" si="47"/>
        <v>10428.846713999999</v>
      </c>
      <c r="AN125" s="54">
        <f t="shared" si="48"/>
        <v>0.55595806715806695</v>
      </c>
      <c r="AO125" s="54">
        <f t="shared" si="49"/>
        <v>0.72850624890295002</v>
      </c>
      <c r="AP125" s="49"/>
      <c r="AQ125" s="49">
        <v>15262.5</v>
      </c>
      <c r="AR125" s="49">
        <v>2607.2116784999998</v>
      </c>
      <c r="AS125" s="53">
        <f t="shared" si="50"/>
        <v>0.17082468000000001</v>
      </c>
      <c r="AT125" s="57">
        <v>60</v>
      </c>
    </row>
    <row r="126" spans="1:46">
      <c r="A126" s="23">
        <v>125</v>
      </c>
      <c r="B126" s="24">
        <v>746</v>
      </c>
      <c r="C126" s="24" t="s">
        <v>175</v>
      </c>
      <c r="D126" s="24" t="s">
        <v>173</v>
      </c>
      <c r="E126" s="25">
        <f>VLOOKUP(B126,[9]正式员工人数!$A:$C,3,0)</f>
        <v>2</v>
      </c>
      <c r="F126" s="26">
        <v>2</v>
      </c>
      <c r="G126" s="27">
        <v>100</v>
      </c>
      <c r="H126" s="28">
        <f>VLOOKUP(B126,[10]查询时间段分门店销售汇总!$D$3:$L$145,9,0)</f>
        <v>34194.589999999997</v>
      </c>
      <c r="I126" s="28">
        <f>VLOOKUP(B126,[10]查询时间段分门店销售汇总!$D$3:$M$145,10,0)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3933.6959999999999</v>
      </c>
      <c r="N126" s="40">
        <f t="shared" si="32"/>
        <v>0.24585599999999999</v>
      </c>
      <c r="O126" s="40">
        <f t="shared" si="33"/>
        <v>0.71238729166666703</v>
      </c>
      <c r="P126" s="40">
        <f t="shared" si="34"/>
        <v>0.50773030418890197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3894.3590399999998</v>
      </c>
      <c r="W126" s="40">
        <f t="shared" si="38"/>
        <v>0.22127040000000001</v>
      </c>
      <c r="X126" s="40">
        <f t="shared" si="39"/>
        <v>0.64762481060606103</v>
      </c>
      <c r="Y126" s="40">
        <f t="shared" si="40"/>
        <v>0.51285889312010302</v>
      </c>
      <c r="Z126" s="43"/>
      <c r="AA126" s="43"/>
      <c r="AB126" s="47">
        <f>VLOOKUP(B126,[11]查询时间段分门店销售汇总!$D$3:$L$145,9,0)</f>
        <v>41579.08</v>
      </c>
      <c r="AC126" s="47">
        <f>VLOOKUP(B126,[11]查询时间段分门店销售汇总!$D$3:$M$145,10,0)</f>
        <v>8320.4500000000007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0.98435321969696998</v>
      </c>
      <c r="AJ126" s="53">
        <f t="shared" si="45"/>
        <v>0.71217966932328203</v>
      </c>
      <c r="AK126" s="48"/>
      <c r="AL126" s="48">
        <f t="shared" si="46"/>
        <v>52800</v>
      </c>
      <c r="AM126" s="48">
        <f t="shared" si="47"/>
        <v>13435.538688000001</v>
      </c>
      <c r="AN126" s="54">
        <f t="shared" si="48"/>
        <v>0.78748257575757596</v>
      </c>
      <c r="AO126" s="54">
        <f t="shared" si="49"/>
        <v>0.61928666897676699</v>
      </c>
      <c r="AP126" s="49"/>
      <c r="AQ126" s="49">
        <v>13200</v>
      </c>
      <c r="AR126" s="49">
        <v>3358.8846720000001</v>
      </c>
      <c r="AS126" s="53">
        <f t="shared" si="50"/>
        <v>0.25446096000000001</v>
      </c>
      <c r="AT126" s="57">
        <v>50</v>
      </c>
    </row>
    <row r="127" spans="1:46">
      <c r="A127" s="23">
        <v>126</v>
      </c>
      <c r="B127" s="24">
        <v>721</v>
      </c>
      <c r="C127" s="24" t="s">
        <v>176</v>
      </c>
      <c r="D127" s="24" t="s">
        <v>173</v>
      </c>
      <c r="E127" s="25">
        <f>VLOOKUP(B127,[9]正式员工人数!$A:$C,3,0)</f>
        <v>3</v>
      </c>
      <c r="F127" s="26">
        <v>2</v>
      </c>
      <c r="G127" s="27">
        <v>100</v>
      </c>
      <c r="H127" s="28">
        <f>VLOOKUP(B127,[10]查询时间段分门店销售汇总!$D$3:$L$145,9,0)</f>
        <v>40714.49</v>
      </c>
      <c r="I127" s="28">
        <f>VLOOKUP(B127,[10]查询时间段分门店销售汇总!$D$3:$M$145,10,0)</f>
        <v>10329.950000000001</v>
      </c>
      <c r="J127" s="32">
        <f t="shared" si="30"/>
        <v>40500</v>
      </c>
      <c r="K127" s="32">
        <f t="shared" si="31"/>
        <v>10273.067999999999</v>
      </c>
      <c r="L127" s="38">
        <v>13500</v>
      </c>
      <c r="M127" s="39">
        <v>3424.3560000000002</v>
      </c>
      <c r="N127" s="40">
        <f t="shared" si="32"/>
        <v>0.25365599999999999</v>
      </c>
      <c r="O127" s="41">
        <f t="shared" si="33"/>
        <v>1.0052960493827201</v>
      </c>
      <c r="P127" s="41">
        <f t="shared" si="34"/>
        <v>1.0055370021886401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10170.337320000001</v>
      </c>
      <c r="U127" s="38">
        <v>14850</v>
      </c>
      <c r="V127" s="39">
        <v>3390.1124399999999</v>
      </c>
      <c r="W127" s="40">
        <f t="shared" si="38"/>
        <v>0.2282904</v>
      </c>
      <c r="X127" s="40">
        <f t="shared" si="39"/>
        <v>0.91390549943883304</v>
      </c>
      <c r="Y127" s="41">
        <f t="shared" si="40"/>
        <v>1.01569394160468</v>
      </c>
      <c r="Z127" s="43"/>
      <c r="AA127" s="43">
        <f>(I127-K127)*0.3</f>
        <v>17.064599999999899</v>
      </c>
      <c r="AB127" s="47">
        <f>VLOOKUP(B127,[11]查询时间段分门店销售汇总!$D$3:$L$145,9,0)</f>
        <v>39937.18</v>
      </c>
      <c r="AC127" s="47">
        <f>VLOOKUP(B127,[11]查询时间段分门店销售汇总!$D$3:$M$145,10,0)</f>
        <v>10947.81</v>
      </c>
      <c r="AD127" s="48">
        <f t="shared" si="41"/>
        <v>35640</v>
      </c>
      <c r="AE127" s="48">
        <f t="shared" si="42"/>
        <v>10170.337320000001</v>
      </c>
      <c r="AF127" s="49">
        <v>8910</v>
      </c>
      <c r="AG127" s="49">
        <v>2542.5843300000001</v>
      </c>
      <c r="AH127" s="53">
        <f t="shared" si="43"/>
        <v>0.28536299999999998</v>
      </c>
      <c r="AI127" s="41">
        <f t="shared" si="44"/>
        <v>1.1205718294051601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0.89645746352413003</v>
      </c>
      <c r="AO127" s="54">
        <f t="shared" si="49"/>
        <v>0.93603923676040801</v>
      </c>
      <c r="AP127" s="49"/>
      <c r="AQ127" s="49">
        <v>11137.5</v>
      </c>
      <c r="AR127" s="49">
        <v>2923.9719795000001</v>
      </c>
      <c r="AS127" s="53">
        <f t="shared" si="50"/>
        <v>0.26253396000000001</v>
      </c>
      <c r="AT127" s="57">
        <v>50</v>
      </c>
    </row>
    <row r="128" spans="1:46">
      <c r="A128" s="23">
        <v>127</v>
      </c>
      <c r="B128" s="24">
        <v>717</v>
      </c>
      <c r="C128" s="24" t="s">
        <v>177</v>
      </c>
      <c r="D128" s="24" t="s">
        <v>173</v>
      </c>
      <c r="E128" s="25">
        <f>VLOOKUP(B128,[9]正式员工人数!$A:$C,3,0)</f>
        <v>2</v>
      </c>
      <c r="F128" s="26">
        <v>3</v>
      </c>
      <c r="G128" s="27">
        <v>100</v>
      </c>
      <c r="H128" s="28">
        <f>VLOOKUP(B128,[10]查询时间段分门店销售汇总!$D$3:$L$145,9,0)</f>
        <v>30958.52</v>
      </c>
      <c r="I128" s="28">
        <f>VLOOKUP(B128,[10]查询时间段分门店销售汇总!$D$3:$M$145,10,0)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3422.9520000000002</v>
      </c>
      <c r="N128" s="40">
        <f t="shared" si="32"/>
        <v>0.25833600000000001</v>
      </c>
      <c r="O128" s="40">
        <f t="shared" si="33"/>
        <v>0.77883069182389897</v>
      </c>
      <c r="P128" s="40">
        <f t="shared" si="34"/>
        <v>0.57539320835738705</v>
      </c>
      <c r="Q128" s="43"/>
      <c r="R128" s="43"/>
      <c r="S128" s="43">
        <f t="shared" si="36"/>
        <v>43725</v>
      </c>
      <c r="T128" s="43">
        <f t="shared" si="37"/>
        <v>10166.167439999999</v>
      </c>
      <c r="U128" s="38">
        <v>14575</v>
      </c>
      <c r="V128" s="39">
        <v>3388.7224799999999</v>
      </c>
      <c r="W128" s="40">
        <f t="shared" si="38"/>
        <v>0.2325024</v>
      </c>
      <c r="X128" s="40">
        <f t="shared" si="39"/>
        <v>0.70802790165809004</v>
      </c>
      <c r="Y128" s="40">
        <f t="shared" si="40"/>
        <v>0.58120526096705705</v>
      </c>
      <c r="Z128" s="43"/>
      <c r="AA128" s="43"/>
      <c r="AB128" s="47">
        <f>VLOOKUP(B128,[11]查询时间段分门店销售汇总!$D$3:$L$145,9,0)</f>
        <v>37352.85</v>
      </c>
      <c r="AC128" s="47">
        <f>VLOOKUP(B128,[11]查询时间段分门店销售汇总!$D$3:$M$145,10,0)</f>
        <v>8875.0400000000009</v>
      </c>
      <c r="AD128" s="48">
        <f t="shared" si="41"/>
        <v>34980</v>
      </c>
      <c r="AE128" s="48">
        <f t="shared" si="42"/>
        <v>10166.167439999999</v>
      </c>
      <c r="AF128" s="49">
        <v>8745</v>
      </c>
      <c r="AG128" s="49">
        <v>2541.5418599999998</v>
      </c>
      <c r="AH128" s="53">
        <f t="shared" si="43"/>
        <v>0.290628</v>
      </c>
      <c r="AI128" s="53">
        <f t="shared" si="44"/>
        <v>1.0678344768439101</v>
      </c>
      <c r="AJ128" s="53">
        <f t="shared" si="45"/>
        <v>0.87299762200257502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0.85426758147512905</v>
      </c>
      <c r="AO128" s="54">
        <f t="shared" si="49"/>
        <v>0.75912836695876096</v>
      </c>
      <c r="AP128" s="49"/>
      <c r="AQ128" s="49">
        <v>10931.25</v>
      </c>
      <c r="AR128" s="49">
        <v>2922.7731389999999</v>
      </c>
      <c r="AS128" s="53">
        <f t="shared" si="50"/>
        <v>0.26737776000000002</v>
      </c>
      <c r="AT128" s="57">
        <v>50</v>
      </c>
    </row>
    <row r="129" spans="1:46">
      <c r="A129" s="23">
        <v>128</v>
      </c>
      <c r="B129" s="24">
        <v>716</v>
      </c>
      <c r="C129" s="24" t="s">
        <v>178</v>
      </c>
      <c r="D129" s="24" t="s">
        <v>173</v>
      </c>
      <c r="E129" s="25">
        <f>VLOOKUP(B129,[9]正式员工人数!$A:$C,3,0)</f>
        <v>3</v>
      </c>
      <c r="F129" s="26">
        <v>3</v>
      </c>
      <c r="G129" s="27">
        <v>100</v>
      </c>
      <c r="H129" s="28">
        <f>VLOOKUP(B129,[10]查询时间段分门店销售汇总!$D$3:$L$145,9,0)</f>
        <v>32769.35</v>
      </c>
      <c r="I129" s="28">
        <f>VLOOKUP(B129,[10]查询时间段分门店销售汇总!$D$3:$M$145,10,0)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0.26239200000000001</v>
      </c>
      <c r="O129" s="40">
        <f t="shared" si="33"/>
        <v>0.84023974358974396</v>
      </c>
      <c r="P129" s="40">
        <f t="shared" si="34"/>
        <v>0.63811846202315403</v>
      </c>
      <c r="Q129" s="43"/>
      <c r="R129" s="43"/>
      <c r="S129" s="43">
        <f t="shared" si="36"/>
        <v>42900</v>
      </c>
      <c r="T129" s="43">
        <f t="shared" si="37"/>
        <v>10130.955120000001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0.64456410305369105</v>
      </c>
      <c r="Z129" s="43"/>
      <c r="AA129" s="43"/>
      <c r="AB129" s="47">
        <f>VLOOKUP(B129,[11]查询时间段分门店销售汇总!$D$3:$L$145,9,0)</f>
        <v>25918.639999999999</v>
      </c>
      <c r="AC129" s="47">
        <f>VLOOKUP(B129,[11]查询时间段分门店销售汇总!$D$3:$M$145,10,0)</f>
        <v>6883.38</v>
      </c>
      <c r="AD129" s="48">
        <f t="shared" si="41"/>
        <v>34320</v>
      </c>
      <c r="AE129" s="48">
        <f t="shared" si="42"/>
        <v>10130.955120000001</v>
      </c>
      <c r="AF129" s="49">
        <v>8580</v>
      </c>
      <c r="AG129" s="49">
        <v>2532.7387800000001</v>
      </c>
      <c r="AH129" s="53">
        <f t="shared" si="43"/>
        <v>0.29519099999999998</v>
      </c>
      <c r="AI129" s="53">
        <f t="shared" si="44"/>
        <v>0.75520512820512797</v>
      </c>
      <c r="AJ129" s="53">
        <f t="shared" si="45"/>
        <v>0.67944038034589604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0.60416410256410302</v>
      </c>
      <c r="AO129" s="54">
        <f t="shared" si="49"/>
        <v>0.59081772203990901</v>
      </c>
      <c r="AP129" s="49"/>
      <c r="AQ129" s="49">
        <v>10725</v>
      </c>
      <c r="AR129" s="49">
        <v>2912.6495970000001</v>
      </c>
      <c r="AS129" s="53">
        <f t="shared" si="50"/>
        <v>0.27157572000000002</v>
      </c>
      <c r="AT129" s="57">
        <v>50</v>
      </c>
    </row>
    <row r="130" spans="1:46">
      <c r="A130" s="23">
        <v>129</v>
      </c>
      <c r="B130" s="24">
        <v>107728</v>
      </c>
      <c r="C130" s="24" t="s">
        <v>179</v>
      </c>
      <c r="D130" s="24" t="s">
        <v>173</v>
      </c>
      <c r="E130" s="25">
        <f>VLOOKUP(B130,[9]正式员工人数!$A:$C,3,0)</f>
        <v>2</v>
      </c>
      <c r="F130" s="26">
        <v>4</v>
      </c>
      <c r="G130" s="27">
        <v>100</v>
      </c>
      <c r="H130" s="28">
        <f>VLOOKUP(B130,[10]查询时间段分门店销售汇总!$D$3:$L$145,9,0)</f>
        <v>31178.37</v>
      </c>
      <c r="I130" s="28">
        <f>VLOOKUP(B130,[10]查询时间段分门店销售汇总!$D$3:$M$145,10,0)</f>
        <v>5295.31</v>
      </c>
      <c r="J130" s="32">
        <f t="shared" ref="J130:J144" si="56">L130*3</f>
        <v>36000</v>
      </c>
      <c r="K130" s="32">
        <f t="shared" ref="K130:K144" si="57">M130*3</f>
        <v>7868.0159999999996</v>
      </c>
      <c r="L130" s="38">
        <v>12000</v>
      </c>
      <c r="M130" s="39">
        <v>2622.672</v>
      </c>
      <c r="N130" s="40">
        <f t="shared" ref="N130:N144" si="58">M130/L130</f>
        <v>0.218556</v>
      </c>
      <c r="O130" s="40">
        <f t="shared" ref="O130:O144" si="59">H130/J130</f>
        <v>0.86606583333333298</v>
      </c>
      <c r="P130" s="40">
        <f t="shared" ref="P130:P144" si="60">I130/K130</f>
        <v>0.67301718756037099</v>
      </c>
      <c r="Q130" s="43"/>
      <c r="R130" s="43"/>
      <c r="S130" s="43">
        <f t="shared" ref="S130:S144" si="61">U130*3</f>
        <v>39600</v>
      </c>
      <c r="T130" s="43">
        <f t="shared" ref="T130:T144" si="62">V130*3</f>
        <v>7789.3358399999997</v>
      </c>
      <c r="U130" s="38">
        <v>13200</v>
      </c>
      <c r="V130" s="39">
        <v>2596.4452799999999</v>
      </c>
      <c r="W130" s="40">
        <f t="shared" ref="W130:W144" si="63">V130/U130</f>
        <v>0.1967004</v>
      </c>
      <c r="X130" s="40">
        <f t="shared" ref="X130:X144" si="64">H130/S130</f>
        <v>0.78733257575757598</v>
      </c>
      <c r="Y130" s="40">
        <f t="shared" ref="Y130:Y144" si="65">I130/T130</f>
        <v>0.67981534097007201</v>
      </c>
      <c r="Z130" s="43"/>
      <c r="AA130" s="43"/>
      <c r="AB130" s="47">
        <f>VLOOKUP(B130,[11]查询时间段分门店销售汇总!$D$3:$L$145,9,0)</f>
        <v>32897.61</v>
      </c>
      <c r="AC130" s="47">
        <f>VLOOKUP(B130,[11]查询时间段分门店销售汇总!$D$3:$M$145,10,0)</f>
        <v>7262.87</v>
      </c>
      <c r="AD130" s="48">
        <f t="shared" ref="AD130:AD144" si="66">AF130*4</f>
        <v>31680</v>
      </c>
      <c r="AE130" s="48">
        <f t="shared" ref="AE130:AE144" si="67">AG130*4</f>
        <v>7789.3358399999997</v>
      </c>
      <c r="AF130" s="49">
        <v>7920</v>
      </c>
      <c r="AG130" s="49">
        <v>1947.3339599999999</v>
      </c>
      <c r="AH130" s="53">
        <f t="shared" ref="AH130:AH144" si="68">AG130/AF130</f>
        <v>0.2458755</v>
      </c>
      <c r="AI130" s="53">
        <f t="shared" ref="AI130:AI144" si="69">AB130/AD130</f>
        <v>1.0384346590909099</v>
      </c>
      <c r="AJ130" s="53">
        <f t="shared" ref="AJ130:AJ144" si="70">AC130/AE130</f>
        <v>0.93241197313685198</v>
      </c>
      <c r="AK130" s="48"/>
      <c r="AL130" s="48">
        <f t="shared" ref="AL130:AL144" si="71">AQ130*4</f>
        <v>39600</v>
      </c>
      <c r="AM130" s="48">
        <f t="shared" ref="AM130:AM144" si="72">AR130*4</f>
        <v>8957.7362159999993</v>
      </c>
      <c r="AN130" s="54">
        <f t="shared" ref="AN130:AN144" si="73">AB130/AL130</f>
        <v>0.83074772727272705</v>
      </c>
      <c r="AO130" s="54">
        <f t="shared" ref="AO130:AO144" si="74">AC130/AM130</f>
        <v>0.81079302011900201</v>
      </c>
      <c r="AP130" s="49"/>
      <c r="AQ130" s="49">
        <v>9900</v>
      </c>
      <c r="AR130" s="49">
        <v>2239.4340539999998</v>
      </c>
      <c r="AS130" s="53">
        <f t="shared" ref="AS130:AS144" si="75">AR130/AQ130</f>
        <v>0.22620546</v>
      </c>
      <c r="AT130" s="57">
        <v>50</v>
      </c>
    </row>
    <row r="131" spans="1:46">
      <c r="A131" s="23">
        <v>130</v>
      </c>
      <c r="B131" s="24">
        <v>539</v>
      </c>
      <c r="C131" s="24" t="s">
        <v>180</v>
      </c>
      <c r="D131" s="24" t="s">
        <v>173</v>
      </c>
      <c r="E131" s="25">
        <f>VLOOKUP(B131,[9]正式员工人数!$A:$C,3,0)</f>
        <v>2</v>
      </c>
      <c r="F131" s="26">
        <v>4</v>
      </c>
      <c r="G131" s="27">
        <v>100</v>
      </c>
      <c r="H131" s="28">
        <f>VLOOKUP(B131,[10]查询时间段分门店销售汇总!$D$3:$L$145,9,0)</f>
        <v>40250.51</v>
      </c>
      <c r="I131" s="28">
        <f>VLOOKUP(B131,[10]查询时间段分门店销售汇总!$D$3:$M$145,10,0)</f>
        <v>6718.38</v>
      </c>
      <c r="J131" s="32">
        <f t="shared" si="56"/>
        <v>36570</v>
      </c>
      <c r="K131" s="32">
        <f t="shared" si="57"/>
        <v>7921.2814200000003</v>
      </c>
      <c r="L131" s="38">
        <v>12190</v>
      </c>
      <c r="M131" s="39">
        <v>2640.4271399999998</v>
      </c>
      <c r="N131" s="40">
        <f t="shared" si="58"/>
        <v>0.21660599999999999</v>
      </c>
      <c r="O131" s="41">
        <f t="shared" si="59"/>
        <v>1.1006428766748699</v>
      </c>
      <c r="P131" s="40">
        <f t="shared" si="60"/>
        <v>0.84814307733558603</v>
      </c>
      <c r="Q131" s="43"/>
      <c r="R131" s="43"/>
      <c r="S131" s="43">
        <f t="shared" si="61"/>
        <v>40227</v>
      </c>
      <c r="T131" s="43">
        <f t="shared" si="62"/>
        <v>7842.0686058000001</v>
      </c>
      <c r="U131" s="38">
        <v>13409</v>
      </c>
      <c r="V131" s="39">
        <v>2614.0228686</v>
      </c>
      <c r="W131" s="40">
        <f t="shared" si="63"/>
        <v>0.19494539999999999</v>
      </c>
      <c r="X131" s="41">
        <f t="shared" si="64"/>
        <v>1.0005844333407901</v>
      </c>
      <c r="Y131" s="40">
        <f t="shared" si="65"/>
        <v>0.85671017912685399</v>
      </c>
      <c r="Z131" s="43">
        <f t="shared" ref="Z131:Z136" si="76">150*E131</f>
        <v>300</v>
      </c>
      <c r="AA131" s="43"/>
      <c r="AB131" s="47">
        <f>VLOOKUP(B131,[11]查询时间段分门店销售汇总!$D$3:$L$145,9,0)</f>
        <v>35098.230000000003</v>
      </c>
      <c r="AC131" s="47">
        <f>VLOOKUP(B131,[11]查询时间段分门店销售汇总!$D$3:$M$145,10,0)</f>
        <v>7842.9</v>
      </c>
      <c r="AD131" s="48">
        <f t="shared" si="66"/>
        <v>32181.599999999999</v>
      </c>
      <c r="AE131" s="48">
        <f t="shared" si="67"/>
        <v>7842.0686058000001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9018.3788966699994</v>
      </c>
      <c r="AN131" s="54">
        <f t="shared" si="73"/>
        <v>0.87250428816466596</v>
      </c>
      <c r="AO131" s="54">
        <f t="shared" si="74"/>
        <v>0.86965740626577104</v>
      </c>
      <c r="AP131" s="49"/>
      <c r="AQ131" s="49">
        <v>10056.75</v>
      </c>
      <c r="AR131" s="49">
        <v>2254.5947241674999</v>
      </c>
      <c r="AS131" s="53">
        <f t="shared" si="75"/>
        <v>0.22418721</v>
      </c>
      <c r="AT131" s="57">
        <v>50</v>
      </c>
    </row>
    <row r="132" spans="1:46">
      <c r="A132" s="23">
        <v>131</v>
      </c>
      <c r="B132" s="24">
        <v>748</v>
      </c>
      <c r="C132" s="24" t="s">
        <v>181</v>
      </c>
      <c r="D132" s="24" t="s">
        <v>173</v>
      </c>
      <c r="E132" s="25">
        <f>VLOOKUP(B132,[9]正式员工人数!$A:$C,3,0)</f>
        <v>2</v>
      </c>
      <c r="F132" s="26">
        <v>5</v>
      </c>
      <c r="G132" s="27">
        <v>100</v>
      </c>
      <c r="H132" s="28">
        <f>VLOOKUP(B132,[10]查询时间段分门店销售汇总!$D$3:$L$145,9,0)</f>
        <v>27778.6</v>
      </c>
      <c r="I132" s="28">
        <f>VLOOKUP(B132,[10]查询时间段分门店销售汇总!$D$3:$M$145,10,0)</f>
        <v>3973.41</v>
      </c>
      <c r="J132" s="32">
        <f t="shared" si="56"/>
        <v>36570</v>
      </c>
      <c r="K132" s="32">
        <f t="shared" si="57"/>
        <v>9455.9048999999995</v>
      </c>
      <c r="L132" s="38">
        <v>12190</v>
      </c>
      <c r="M132" s="39">
        <v>3151.9683</v>
      </c>
      <c r="N132" s="40">
        <f t="shared" si="58"/>
        <v>0.25857000000000002</v>
      </c>
      <c r="O132" s="40">
        <f t="shared" si="59"/>
        <v>0.75960076565490797</v>
      </c>
      <c r="P132" s="40">
        <f t="shared" si="60"/>
        <v>0.42020409913386497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0.69054615059537106</v>
      </c>
      <c r="Y132" s="40">
        <f t="shared" si="65"/>
        <v>0.42444858498370203</v>
      </c>
      <c r="Z132" s="43"/>
      <c r="AA132" s="43"/>
      <c r="AB132" s="47">
        <f>VLOOKUP(B132,[11]查询时间段分门店销售汇总!$D$3:$L$145,9,0)</f>
        <v>25563.19</v>
      </c>
      <c r="AC132" s="47">
        <f>VLOOKUP(B132,[11]查询时间段分门店销售汇总!$D$3:$M$145,10,0)</f>
        <v>5695.86</v>
      </c>
      <c r="AD132" s="48">
        <f t="shared" si="66"/>
        <v>32181.599999999999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0.29089124999999999</v>
      </c>
      <c r="AI132" s="53">
        <f t="shared" si="69"/>
        <v>0.79434179779749903</v>
      </c>
      <c r="AJ132" s="53">
        <f t="shared" si="70"/>
        <v>0.60844456455922502</v>
      </c>
      <c r="AK132" s="48"/>
      <c r="AL132" s="48">
        <f t="shared" si="71"/>
        <v>40227</v>
      </c>
      <c r="AM132" s="48">
        <f t="shared" si="72"/>
        <v>10765.547728650001</v>
      </c>
      <c r="AN132" s="54">
        <f t="shared" si="73"/>
        <v>0.63547343823799896</v>
      </c>
      <c r="AO132" s="54">
        <f t="shared" si="74"/>
        <v>0.52908223005150001</v>
      </c>
      <c r="AP132" s="49"/>
      <c r="AQ132" s="49">
        <v>10056.75</v>
      </c>
      <c r="AR132" s="49">
        <v>2691.3869321625002</v>
      </c>
      <c r="AS132" s="53">
        <f t="shared" si="75"/>
        <v>0.26761995</v>
      </c>
      <c r="AT132" s="57">
        <v>40</v>
      </c>
    </row>
    <row r="133" spans="1:46">
      <c r="A133" s="23">
        <v>132</v>
      </c>
      <c r="B133" s="24">
        <v>594</v>
      </c>
      <c r="C133" s="24" t="s">
        <v>182</v>
      </c>
      <c r="D133" s="24" t="s">
        <v>173</v>
      </c>
      <c r="E133" s="25">
        <f>VLOOKUP(B133,[9]正式员工人数!$A:$C,3,0)</f>
        <v>2</v>
      </c>
      <c r="F133" s="26">
        <v>5</v>
      </c>
      <c r="G133" s="27">
        <v>100</v>
      </c>
      <c r="H133" s="28">
        <f>VLOOKUP(B133,[10]查询时间段分门店销售汇总!$D$3:$L$145,9,0)</f>
        <v>21338.74</v>
      </c>
      <c r="I133" s="28">
        <f>VLOOKUP(B133,[10]查询时间段分门店销售汇总!$D$3:$M$145,10,0)</f>
        <v>4720.8100000000004</v>
      </c>
      <c r="J133" s="32">
        <f t="shared" si="56"/>
        <v>34185</v>
      </c>
      <c r="K133" s="32">
        <f t="shared" si="57"/>
        <v>8524.5767099999994</v>
      </c>
      <c r="L133" s="38">
        <v>11395</v>
      </c>
      <c r="M133" s="39">
        <v>2841.5255699999998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0.55378820093930503</v>
      </c>
      <c r="Q133" s="43"/>
      <c r="R133" s="43"/>
      <c r="S133" s="43">
        <f t="shared" si="61"/>
        <v>37603.5</v>
      </c>
      <c r="T133" s="43">
        <f t="shared" si="62"/>
        <v>8439.3309429000001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0.56746685813820497</v>
      </c>
      <c r="Y133" s="40">
        <f t="shared" si="65"/>
        <v>0.55938202115081304</v>
      </c>
      <c r="Z133" s="43"/>
      <c r="AA133" s="43"/>
      <c r="AB133" s="47">
        <f>VLOOKUP(B133,[11]查询时间段分门店销售汇总!$D$3:$L$145,9,0)</f>
        <v>28302.71</v>
      </c>
      <c r="AC133" s="47">
        <f>VLOOKUP(B133,[11]查询时间段分门店销售汇总!$D$3:$M$145,10,0)</f>
        <v>6413.82</v>
      </c>
      <c r="AD133" s="48">
        <f t="shared" si="66"/>
        <v>30082.799999999999</v>
      </c>
      <c r="AE133" s="48">
        <f t="shared" si="67"/>
        <v>8439.3309429000001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0.94082698419030097</v>
      </c>
      <c r="AJ133" s="53">
        <f t="shared" si="70"/>
        <v>0.75999152579695195</v>
      </c>
      <c r="AK133" s="48"/>
      <c r="AL133" s="48">
        <f t="shared" si="71"/>
        <v>37603.5</v>
      </c>
      <c r="AM133" s="48">
        <f t="shared" si="72"/>
        <v>9705.2305843350005</v>
      </c>
      <c r="AN133" s="54">
        <f t="shared" si="73"/>
        <v>0.75266158735224098</v>
      </c>
      <c r="AO133" s="54">
        <f t="shared" si="74"/>
        <v>0.66086219634517596</v>
      </c>
      <c r="AP133" s="49"/>
      <c r="AQ133" s="49">
        <v>9400.875</v>
      </c>
      <c r="AR133" s="49">
        <v>2426.3076460837501</v>
      </c>
      <c r="AS133" s="53">
        <f t="shared" si="75"/>
        <v>0.25809380999999998</v>
      </c>
      <c r="AT133" s="57">
        <v>40</v>
      </c>
    </row>
    <row r="134" spans="1:46">
      <c r="A134" s="23">
        <v>133</v>
      </c>
      <c r="B134" s="24">
        <v>102564</v>
      </c>
      <c r="C134" s="24" t="s">
        <v>183</v>
      </c>
      <c r="D134" s="24" t="s">
        <v>173</v>
      </c>
      <c r="E134" s="25">
        <f>VLOOKUP(B134,[9]正式员工人数!$A:$C,3,0)</f>
        <v>2</v>
      </c>
      <c r="F134" s="26">
        <v>6</v>
      </c>
      <c r="G134" s="27">
        <v>100</v>
      </c>
      <c r="H134" s="28">
        <f>VLOOKUP(B134,[10]查询时间段分门店销售汇总!$D$3:$L$145,9,0)</f>
        <v>27654.04</v>
      </c>
      <c r="I134" s="28">
        <f>VLOOKUP(B134,[10]查询时间段分门店销售汇总!$D$3:$M$145,10,0)</f>
        <v>4355.58</v>
      </c>
      <c r="J134" s="32">
        <f t="shared" si="56"/>
        <v>32595</v>
      </c>
      <c r="K134" s="32">
        <f t="shared" si="57"/>
        <v>7632.3148199999996</v>
      </c>
      <c r="L134" s="38">
        <v>10865</v>
      </c>
      <c r="M134" s="39">
        <v>2544.1049400000002</v>
      </c>
      <c r="N134" s="40">
        <f t="shared" si="58"/>
        <v>0.234156</v>
      </c>
      <c r="O134" s="40">
        <f t="shared" si="59"/>
        <v>0.84841356036201898</v>
      </c>
      <c r="P134" s="40">
        <f t="shared" si="60"/>
        <v>0.57067614514360399</v>
      </c>
      <c r="Q134" s="43"/>
      <c r="R134" s="43"/>
      <c r="S134" s="43">
        <f t="shared" si="61"/>
        <v>35854.5</v>
      </c>
      <c r="T134" s="43">
        <f t="shared" si="62"/>
        <v>7555.9916718000004</v>
      </c>
      <c r="U134" s="38">
        <v>11951.5</v>
      </c>
      <c r="V134" s="39">
        <v>2518.6638905999998</v>
      </c>
      <c r="W134" s="40">
        <f t="shared" si="63"/>
        <v>0.21074039999999999</v>
      </c>
      <c r="X134" s="40">
        <f t="shared" si="64"/>
        <v>0.771285054874562</v>
      </c>
      <c r="Y134" s="40">
        <f t="shared" si="65"/>
        <v>0.57644055065010502</v>
      </c>
      <c r="Z134" s="43"/>
      <c r="AA134" s="43"/>
      <c r="AB134" s="47">
        <f>VLOOKUP(B134,[11]查询时间段分门店销售汇总!$D$3:$L$145,9,0)</f>
        <v>18587.8</v>
      </c>
      <c r="AC134" s="47">
        <f>VLOOKUP(B134,[11]查询时间段分门店销售汇总!$D$3:$M$145,10,0)</f>
        <v>3501.24</v>
      </c>
      <c r="AD134" s="48">
        <f t="shared" si="66"/>
        <v>28683.599999999999</v>
      </c>
      <c r="AE134" s="48">
        <f t="shared" si="67"/>
        <v>7555.9916718000004</v>
      </c>
      <c r="AF134" s="49">
        <v>7170.9</v>
      </c>
      <c r="AG134" s="49">
        <v>1888.9979179500001</v>
      </c>
      <c r="AH134" s="53">
        <f t="shared" si="68"/>
        <v>0.26342549999999998</v>
      </c>
      <c r="AI134" s="53">
        <f t="shared" si="69"/>
        <v>0.64802883877895401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8689.3904225700007</v>
      </c>
      <c r="AN134" s="54">
        <f t="shared" si="73"/>
        <v>0.51842307102316298</v>
      </c>
      <c r="AO134" s="54">
        <f t="shared" si="74"/>
        <v>0.40293275244093202</v>
      </c>
      <c r="AP134" s="49"/>
      <c r="AQ134" s="49">
        <v>8963.625</v>
      </c>
      <c r="AR134" s="49">
        <v>2172.3476056425002</v>
      </c>
      <c r="AS134" s="53">
        <f t="shared" si="75"/>
        <v>0.24235145999999999</v>
      </c>
      <c r="AT134" s="57">
        <v>40</v>
      </c>
    </row>
    <row r="135" spans="1:46">
      <c r="A135" s="23">
        <v>134</v>
      </c>
      <c r="B135" s="24">
        <v>720</v>
      </c>
      <c r="C135" s="24" t="s">
        <v>184</v>
      </c>
      <c r="D135" s="24" t="s">
        <v>173</v>
      </c>
      <c r="E135" s="25">
        <f>VLOOKUP(B135,[9]正式员工人数!$A:$C,3,0)</f>
        <v>2</v>
      </c>
      <c r="F135" s="26">
        <v>6</v>
      </c>
      <c r="G135" s="27">
        <v>100</v>
      </c>
      <c r="H135" s="28">
        <f>VLOOKUP(B135,[10]查询时间段分门店销售汇总!$D$3:$L$145,9,0)</f>
        <v>35895.480000000003</v>
      </c>
      <c r="I135" s="28">
        <f>VLOOKUP(B135,[10]查询时间段分门店销售汇总!$D$3:$M$145,10,0)</f>
        <v>4071.16</v>
      </c>
      <c r="J135" s="32">
        <f t="shared" si="56"/>
        <v>31005</v>
      </c>
      <c r="K135" s="32">
        <f t="shared" si="57"/>
        <v>7562.3055299999996</v>
      </c>
      <c r="L135" s="38">
        <v>10335</v>
      </c>
      <c r="M135" s="39">
        <v>2520.7685099999999</v>
      </c>
      <c r="N135" s="40">
        <f t="shared" si="58"/>
        <v>0.24390600000000001</v>
      </c>
      <c r="O135" s="41">
        <f t="shared" si="59"/>
        <v>1.15773197871311</v>
      </c>
      <c r="P135" s="40">
        <f t="shared" si="60"/>
        <v>0.53834905027964397</v>
      </c>
      <c r="Q135" s="43"/>
      <c r="R135" s="43"/>
      <c r="S135" s="43">
        <f t="shared" si="61"/>
        <v>34105.5</v>
      </c>
      <c r="T135" s="43">
        <f t="shared" si="62"/>
        <v>7486.6824747000001</v>
      </c>
      <c r="U135" s="38">
        <v>11368.5</v>
      </c>
      <c r="V135" s="39">
        <v>2495.5608249000002</v>
      </c>
      <c r="W135" s="40">
        <f t="shared" si="63"/>
        <v>0.2195154</v>
      </c>
      <c r="X135" s="41">
        <f t="shared" si="64"/>
        <v>1.0524836170119201</v>
      </c>
      <c r="Y135" s="40">
        <f t="shared" si="65"/>
        <v>0.54378691947438795</v>
      </c>
      <c r="Z135" s="43">
        <f t="shared" si="76"/>
        <v>300</v>
      </c>
      <c r="AA135" s="43"/>
      <c r="AB135" s="47">
        <f>VLOOKUP(B135,[11]查询时间段分门店销售汇总!$D$3:$L$145,9,0)</f>
        <v>19861.05</v>
      </c>
      <c r="AC135" s="47">
        <f>VLOOKUP(B135,[11]查询时间段分门店销售汇总!$D$3:$M$145,10,0)</f>
        <v>3659.35</v>
      </c>
      <c r="AD135" s="48">
        <f t="shared" si="66"/>
        <v>27284.400000000001</v>
      </c>
      <c r="AE135" s="48">
        <f t="shared" si="67"/>
        <v>7486.6824747000001</v>
      </c>
      <c r="AF135" s="49">
        <v>6821.1</v>
      </c>
      <c r="AG135" s="49">
        <v>1871.670618675</v>
      </c>
      <c r="AH135" s="53">
        <f t="shared" si="68"/>
        <v>0.27439425000000001</v>
      </c>
      <c r="AI135" s="53">
        <f t="shared" si="69"/>
        <v>0.72792694726657003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8609.6848459049997</v>
      </c>
      <c r="AN135" s="54">
        <f t="shared" si="73"/>
        <v>0.58234155781325603</v>
      </c>
      <c r="AO135" s="54">
        <f t="shared" si="74"/>
        <v>0.42502717178323701</v>
      </c>
      <c r="AP135" s="49"/>
      <c r="AQ135" s="49">
        <v>8526.375</v>
      </c>
      <c r="AR135" s="49">
        <v>2152.4212114762499</v>
      </c>
      <c r="AS135" s="53">
        <f t="shared" si="75"/>
        <v>0.25244271000000001</v>
      </c>
      <c r="AT135" s="57">
        <v>40</v>
      </c>
    </row>
    <row r="136" spans="1:46">
      <c r="A136" s="23">
        <v>135</v>
      </c>
      <c r="B136" s="24">
        <v>549</v>
      </c>
      <c r="C136" s="24" t="s">
        <v>185</v>
      </c>
      <c r="D136" s="24" t="s">
        <v>173</v>
      </c>
      <c r="E136" s="25">
        <f>VLOOKUP(B136,[9]正式员工人数!$A:$C,3,0)</f>
        <v>2</v>
      </c>
      <c r="F136" s="26">
        <v>7</v>
      </c>
      <c r="G136" s="27">
        <v>100</v>
      </c>
      <c r="H136" s="28">
        <f>VLOOKUP(B136,[10]查询时间段分门店销售汇总!$D$3:$L$145,9,0)</f>
        <v>33642.910000000003</v>
      </c>
      <c r="I136" s="28">
        <f>VLOOKUP(B136,[10]查询时间段分门店销售汇总!$D$3:$M$145,10,0)</f>
        <v>7107.71</v>
      </c>
      <c r="J136" s="32">
        <f t="shared" si="56"/>
        <v>30210</v>
      </c>
      <c r="K136" s="32">
        <f t="shared" si="57"/>
        <v>6918.3316800000002</v>
      </c>
      <c r="L136" s="38">
        <v>10070</v>
      </c>
      <c r="M136" s="39">
        <v>2306.1105600000001</v>
      </c>
      <c r="N136" s="40">
        <f t="shared" si="58"/>
        <v>0.22900799999999999</v>
      </c>
      <c r="O136" s="41">
        <f t="shared" si="59"/>
        <v>1.11363488910957</v>
      </c>
      <c r="P136" s="41">
        <f t="shared" si="60"/>
        <v>1.0273734086134501</v>
      </c>
      <c r="Q136" s="43"/>
      <c r="R136" s="43"/>
      <c r="S136" s="43">
        <f t="shared" si="61"/>
        <v>33231</v>
      </c>
      <c r="T136" s="43">
        <f t="shared" si="62"/>
        <v>6849.1483631999999</v>
      </c>
      <c r="U136" s="38">
        <v>11077</v>
      </c>
      <c r="V136" s="39">
        <v>2283.0494543999998</v>
      </c>
      <c r="W136" s="40">
        <f t="shared" si="63"/>
        <v>0.20610719999999999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56.813495999999901</v>
      </c>
      <c r="AB136" s="47">
        <f>VLOOKUP(B136,[11]查询时间段分门店销售汇总!$D$3:$L$145,9,0)</f>
        <v>20900.47</v>
      </c>
      <c r="AC136" s="47">
        <f>VLOOKUP(B136,[11]查询时间段分门店销售汇总!$D$3:$M$145,10,0)</f>
        <v>4555.45</v>
      </c>
      <c r="AD136" s="48">
        <f t="shared" si="66"/>
        <v>26584.799999999999</v>
      </c>
      <c r="AE136" s="48">
        <f t="shared" si="67"/>
        <v>6849.1483631999999</v>
      </c>
      <c r="AF136" s="49">
        <v>6646.2</v>
      </c>
      <c r="AG136" s="49">
        <v>1712.2870908</v>
      </c>
      <c r="AH136" s="53">
        <f t="shared" si="68"/>
        <v>0.25763399999999997</v>
      </c>
      <c r="AI136" s="53">
        <f t="shared" si="69"/>
        <v>0.78618120128795399</v>
      </c>
      <c r="AJ136" s="53">
        <f t="shared" si="70"/>
        <v>0.66511188814015398</v>
      </c>
      <c r="AK136" s="48"/>
      <c r="AL136" s="48">
        <f t="shared" si="71"/>
        <v>33231</v>
      </c>
      <c r="AM136" s="48">
        <f t="shared" si="72"/>
        <v>7876.5206176800002</v>
      </c>
      <c r="AN136" s="54">
        <f t="shared" si="73"/>
        <v>0.62894496103036301</v>
      </c>
      <c r="AO136" s="54">
        <f t="shared" si="74"/>
        <v>0.57835816360013403</v>
      </c>
      <c r="AP136" s="49"/>
      <c r="AQ136" s="49">
        <v>8307.75</v>
      </c>
      <c r="AR136" s="49">
        <v>1969.1301544200001</v>
      </c>
      <c r="AS136" s="53">
        <f t="shared" si="75"/>
        <v>0.23702328</v>
      </c>
      <c r="AT136" s="57">
        <v>40</v>
      </c>
    </row>
    <row r="137" spans="1:46">
      <c r="A137" s="23">
        <v>136</v>
      </c>
      <c r="B137" s="24">
        <v>732</v>
      </c>
      <c r="C137" s="24" t="s">
        <v>186</v>
      </c>
      <c r="D137" s="24" t="s">
        <v>173</v>
      </c>
      <c r="E137" s="25">
        <f>VLOOKUP(B137,[9]正式员工人数!$A:$C,3,0)</f>
        <v>2</v>
      </c>
      <c r="F137" s="26">
        <v>7</v>
      </c>
      <c r="G137" s="27">
        <v>100</v>
      </c>
      <c r="H137" s="28">
        <f>VLOOKUP(B137,[10]查询时间段分门店销售汇总!$D$3:$L$145,9,0)</f>
        <v>17902.150000000001</v>
      </c>
      <c r="I137" s="28">
        <f>VLOOKUP(B137,[10]查询时间段分门店销售汇总!$D$3:$M$145,10,0)</f>
        <v>3148.33</v>
      </c>
      <c r="J137" s="32">
        <f t="shared" si="56"/>
        <v>27825</v>
      </c>
      <c r="K137" s="32">
        <f t="shared" si="57"/>
        <v>6628.2488999999996</v>
      </c>
      <c r="L137" s="38">
        <v>9275</v>
      </c>
      <c r="M137" s="39">
        <v>2209.4162999999999</v>
      </c>
      <c r="N137" s="40">
        <f t="shared" si="58"/>
        <v>0.23821200000000001</v>
      </c>
      <c r="O137" s="40">
        <f t="shared" si="59"/>
        <v>0.64338364779874202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6561.9664110000003</v>
      </c>
      <c r="U137" s="38">
        <v>10202.5</v>
      </c>
      <c r="V137" s="39">
        <v>2187.3221370000001</v>
      </c>
      <c r="W137" s="40">
        <f t="shared" si="63"/>
        <v>0.21439079999999999</v>
      </c>
      <c r="X137" s="40">
        <f t="shared" si="64"/>
        <v>0.58489422527158397</v>
      </c>
      <c r="Y137" s="40">
        <f t="shared" si="65"/>
        <v>0.47978453451428399</v>
      </c>
      <c r="Z137" s="43"/>
      <c r="AA137" s="43"/>
      <c r="AB137" s="47">
        <f>VLOOKUP(B137,[11]查询时间段分门店销售汇总!$D$3:$L$145,9,0)</f>
        <v>14834.41</v>
      </c>
      <c r="AC137" s="47">
        <f>VLOOKUP(B137,[11]查询时间段分门店销售汇总!$D$3:$M$145,10,0)</f>
        <v>3739.71</v>
      </c>
      <c r="AD137" s="48">
        <f t="shared" si="66"/>
        <v>24486</v>
      </c>
      <c r="AE137" s="48">
        <f t="shared" si="67"/>
        <v>6561.9664110000003</v>
      </c>
      <c r="AF137" s="49">
        <v>6121.5</v>
      </c>
      <c r="AG137" s="49">
        <v>1640.4916027500001</v>
      </c>
      <c r="AH137" s="53">
        <f t="shared" si="68"/>
        <v>0.26798850000000002</v>
      </c>
      <c r="AI137" s="53">
        <f t="shared" si="69"/>
        <v>0.60583231234174595</v>
      </c>
      <c r="AJ137" s="53">
        <f t="shared" si="70"/>
        <v>0.56990690987552495</v>
      </c>
      <c r="AK137" s="48"/>
      <c r="AL137" s="48">
        <f t="shared" si="71"/>
        <v>30607.5</v>
      </c>
      <c r="AM137" s="48">
        <f t="shared" si="72"/>
        <v>7546.2613726500003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1886.5653431625001</v>
      </c>
      <c r="AS137" s="53">
        <f t="shared" si="75"/>
        <v>0.24654941999999999</v>
      </c>
      <c r="AT137" s="57">
        <v>40</v>
      </c>
    </row>
    <row r="138" spans="1:46">
      <c r="A138" s="23">
        <v>137</v>
      </c>
      <c r="B138" s="24">
        <v>104533</v>
      </c>
      <c r="C138" s="24" t="s">
        <v>187</v>
      </c>
      <c r="D138" s="24" t="s">
        <v>173</v>
      </c>
      <c r="E138" s="25">
        <f>VLOOKUP(B138,[9]正式员工人数!$A:$C,3,0)</f>
        <v>2</v>
      </c>
      <c r="F138" s="26">
        <v>8</v>
      </c>
      <c r="G138" s="27">
        <v>100</v>
      </c>
      <c r="H138" s="28">
        <f>VLOOKUP(B138,[10]查询时间段分门店销售汇总!$D$3:$L$145,9,0)</f>
        <v>18190.57</v>
      </c>
      <c r="I138" s="28">
        <f>VLOOKUP(B138,[10]查询时间段分门店销售汇总!$D$3:$M$145,10,0)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0.26262600000000003</v>
      </c>
      <c r="O138" s="40">
        <f t="shared" si="59"/>
        <v>0.67297706252312195</v>
      </c>
      <c r="P138" s="40">
        <f t="shared" si="60"/>
        <v>0.46341901545521502</v>
      </c>
      <c r="Q138" s="43"/>
      <c r="R138" s="43"/>
      <c r="S138" s="43">
        <f t="shared" si="61"/>
        <v>29733</v>
      </c>
      <c r="T138" s="43">
        <f t="shared" si="62"/>
        <v>7027.7929721999999</v>
      </c>
      <c r="U138" s="38">
        <v>9911</v>
      </c>
      <c r="V138" s="39">
        <v>2342.5976574000001</v>
      </c>
      <c r="W138" s="40">
        <f t="shared" si="63"/>
        <v>0.2363634</v>
      </c>
      <c r="X138" s="40">
        <f t="shared" si="64"/>
        <v>0.61179732956647503</v>
      </c>
      <c r="Y138" s="40">
        <f t="shared" si="65"/>
        <v>0.46810001561132802</v>
      </c>
      <c r="Z138" s="43"/>
      <c r="AA138" s="43"/>
      <c r="AB138" s="47">
        <f>VLOOKUP(B138,[11]查询时间段分门店销售汇总!$D$3:$L$145,9,0)</f>
        <v>16394.11</v>
      </c>
      <c r="AC138" s="47">
        <f>VLOOKUP(B138,[11]查询时间段分门店销售汇总!$D$3:$M$145,10,0)</f>
        <v>3418.07</v>
      </c>
      <c r="AD138" s="48">
        <f t="shared" si="66"/>
        <v>23786.400000000001</v>
      </c>
      <c r="AE138" s="48">
        <f t="shared" si="67"/>
        <v>7027.7929721999999</v>
      </c>
      <c r="AF138" s="49">
        <v>5946.6</v>
      </c>
      <c r="AG138" s="49">
        <v>1756.94824305</v>
      </c>
      <c r="AH138" s="53">
        <f t="shared" si="68"/>
        <v>0.29545424999999997</v>
      </c>
      <c r="AI138" s="53">
        <f t="shared" si="69"/>
        <v>0.68922199239901805</v>
      </c>
      <c r="AJ138" s="53">
        <f t="shared" si="70"/>
        <v>0.48636464015387698</v>
      </c>
      <c r="AK138" s="48"/>
      <c r="AL138" s="48">
        <f t="shared" si="71"/>
        <v>29733</v>
      </c>
      <c r="AM138" s="48">
        <f t="shared" si="72"/>
        <v>8081.9619180299997</v>
      </c>
      <c r="AN138" s="54">
        <f t="shared" si="73"/>
        <v>0.55137759391921404</v>
      </c>
      <c r="AO138" s="54">
        <f t="shared" si="74"/>
        <v>0.42292577404685</v>
      </c>
      <c r="AP138" s="49"/>
      <c r="AQ138" s="49">
        <v>7433.25</v>
      </c>
      <c r="AR138" s="49">
        <v>2020.4904795074999</v>
      </c>
      <c r="AS138" s="53">
        <f t="shared" si="75"/>
        <v>0.27181791</v>
      </c>
      <c r="AT138" s="57">
        <v>35</v>
      </c>
    </row>
    <row r="139" spans="1:46">
      <c r="A139" s="23">
        <v>138</v>
      </c>
      <c r="B139" s="24">
        <v>117923</v>
      </c>
      <c r="C139" s="24" t="s">
        <v>188</v>
      </c>
      <c r="D139" s="24" t="s">
        <v>173</v>
      </c>
      <c r="E139" s="25">
        <f>VLOOKUP(B139,[9]正式员工人数!$A:$C,3,0)</f>
        <v>3</v>
      </c>
      <c r="F139" s="26">
        <v>8</v>
      </c>
      <c r="G139" s="27">
        <v>100</v>
      </c>
      <c r="H139" s="28">
        <f>VLOOKUP(B139,[10]查询时间段分门店销售汇总!$D$3:$L$145,9,0)</f>
        <v>16126.33</v>
      </c>
      <c r="I139" s="28">
        <f>VLOOKUP(B139,[10]查询时间段分门店销售汇总!$D$3:$M$145,10,0)</f>
        <v>3586.44</v>
      </c>
      <c r="J139" s="32">
        <f t="shared" si="56"/>
        <v>22260</v>
      </c>
      <c r="K139" s="32">
        <f t="shared" si="57"/>
        <v>5375.5228800000004</v>
      </c>
      <c r="L139" s="38">
        <v>7420</v>
      </c>
      <c r="M139" s="39">
        <v>1791.84096</v>
      </c>
      <c r="N139" s="40">
        <f t="shared" si="58"/>
        <v>0.24148800000000001</v>
      </c>
      <c r="O139" s="40">
        <f t="shared" si="59"/>
        <v>0.72445327942497795</v>
      </c>
      <c r="P139" s="40">
        <f t="shared" si="60"/>
        <v>0.66717974791691304</v>
      </c>
      <c r="Q139" s="43"/>
      <c r="R139" s="43"/>
      <c r="S139" s="43">
        <f t="shared" si="61"/>
        <v>24486</v>
      </c>
      <c r="T139" s="43">
        <f t="shared" si="62"/>
        <v>5321.7676511999998</v>
      </c>
      <c r="U139" s="38">
        <v>8162</v>
      </c>
      <c r="V139" s="39">
        <v>1773.9225504000001</v>
      </c>
      <c r="W139" s="40">
        <f t="shared" si="63"/>
        <v>0.21733920000000001</v>
      </c>
      <c r="X139" s="40">
        <f t="shared" si="64"/>
        <v>0.65859389038634297</v>
      </c>
      <c r="Y139" s="40">
        <f t="shared" si="65"/>
        <v>0.673918937289811</v>
      </c>
      <c r="Z139" s="43"/>
      <c r="AA139" s="43"/>
      <c r="AB139" s="47">
        <f>VLOOKUP(B139,[11]查询时间段分门店销售汇总!$D$3:$L$145,9,0)</f>
        <v>18677.11</v>
      </c>
      <c r="AC139" s="47">
        <f>VLOOKUP(B139,[11]查询时间段分门店销售汇总!$D$3:$M$145,10,0)</f>
        <v>4359.2299999999996</v>
      </c>
      <c r="AD139" s="48">
        <f t="shared" si="66"/>
        <v>19588.8</v>
      </c>
      <c r="AE139" s="48">
        <f t="shared" si="67"/>
        <v>5321.7676511999998</v>
      </c>
      <c r="AF139" s="49">
        <v>4897.2</v>
      </c>
      <c r="AG139" s="49">
        <v>1330.4419128</v>
      </c>
      <c r="AH139" s="53">
        <f t="shared" si="68"/>
        <v>0.27167400000000003</v>
      </c>
      <c r="AI139" s="53">
        <f t="shared" si="69"/>
        <v>0.95345860900106205</v>
      </c>
      <c r="AJ139" s="53">
        <f t="shared" si="70"/>
        <v>0.81913196624002205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0.76276688720084995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0.24994008000000001</v>
      </c>
      <c r="AT139" s="57">
        <v>35</v>
      </c>
    </row>
    <row r="140" spans="1:46">
      <c r="A140" s="23">
        <v>139</v>
      </c>
      <c r="B140" s="24">
        <v>117637</v>
      </c>
      <c r="C140" s="24" t="s">
        <v>189</v>
      </c>
      <c r="D140" s="24" t="s">
        <v>173</v>
      </c>
      <c r="E140" s="25">
        <f>VLOOKUP(B140,[9]正式员工人数!$A:$C,3,0)</f>
        <v>1</v>
      </c>
      <c r="F140" s="26">
        <v>8</v>
      </c>
      <c r="G140" s="27">
        <v>100</v>
      </c>
      <c r="H140" s="28">
        <f>VLOOKUP(B140,[10]查询时间段分门店销售汇总!$D$3:$L$145,9,0)</f>
        <v>15838.03</v>
      </c>
      <c r="I140" s="28">
        <f>VLOOKUP(B140,[10]查询时间段分门店销售汇总!$D$3:$M$145,10,0)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1728.1773599999999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0.62811261455247902</v>
      </c>
      <c r="Q140" s="43"/>
      <c r="R140" s="43"/>
      <c r="S140" s="43">
        <f t="shared" si="61"/>
        <v>24486</v>
      </c>
      <c r="T140" s="43">
        <f t="shared" si="62"/>
        <v>5132.6867591999999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0.63445718641664495</v>
      </c>
      <c r="Z140" s="43"/>
      <c r="AA140" s="43"/>
      <c r="AB140" s="47">
        <f>VLOOKUP(B140,[11]查询时间段分门店销售汇总!$D$3:$L$145,9,0)</f>
        <v>11216.58</v>
      </c>
      <c r="AC140" s="47">
        <f>VLOOKUP(B140,[11]查询时间段分门店销售汇总!$D$3:$M$145,10,0)</f>
        <v>3016.82</v>
      </c>
      <c r="AD140" s="48">
        <f t="shared" si="66"/>
        <v>19588.8</v>
      </c>
      <c r="AE140" s="48">
        <f t="shared" si="67"/>
        <v>5132.6867591999999</v>
      </c>
      <c r="AF140" s="49">
        <v>4897.2</v>
      </c>
      <c r="AG140" s="49">
        <v>1283.1716898</v>
      </c>
      <c r="AH140" s="53">
        <f t="shared" si="68"/>
        <v>0.26202150000000002</v>
      </c>
      <c r="AI140" s="53">
        <f t="shared" si="69"/>
        <v>0.57260169076206802</v>
      </c>
      <c r="AJ140" s="53">
        <f t="shared" si="70"/>
        <v>0.58776624047679304</v>
      </c>
      <c r="AK140" s="48"/>
      <c r="AL140" s="48">
        <f t="shared" si="71"/>
        <v>24486</v>
      </c>
      <c r="AM140" s="48">
        <f t="shared" si="72"/>
        <v>5902.5897730799998</v>
      </c>
      <c r="AN140" s="54">
        <f t="shared" si="73"/>
        <v>0.45808135260965399</v>
      </c>
      <c r="AO140" s="54">
        <f t="shared" si="74"/>
        <v>0.51110107867547205</v>
      </c>
      <c r="AP140" s="49"/>
      <c r="AQ140" s="49">
        <v>6121.5</v>
      </c>
      <c r="AR140" s="49">
        <v>1475.6474432699999</v>
      </c>
      <c r="AS140" s="53">
        <f t="shared" si="75"/>
        <v>0.24105978</v>
      </c>
      <c r="AT140" s="57">
        <v>35</v>
      </c>
    </row>
    <row r="141" spans="1:46">
      <c r="A141" s="23">
        <v>140</v>
      </c>
      <c r="B141" s="24">
        <v>123007</v>
      </c>
      <c r="C141" s="24" t="s">
        <v>190</v>
      </c>
      <c r="D141" s="24" t="s">
        <v>173</v>
      </c>
      <c r="E141" s="25">
        <f>VLOOKUP(B141,[9]正式员工人数!$A:$C,3,0)</f>
        <v>1</v>
      </c>
      <c r="F141" s="26">
        <v>9</v>
      </c>
      <c r="G141" s="27">
        <v>50</v>
      </c>
      <c r="H141" s="28">
        <f>VLOOKUP(B141,[10]查询时间段分门店销售汇总!$D$3:$L$145,9,0)</f>
        <v>16711.25</v>
      </c>
      <c r="I141" s="28">
        <f>VLOOKUP(B141,[10]查询时间段分门店销售汇总!$D$3:$M$145,10,0)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0.23400000000000001</v>
      </c>
      <c r="O141" s="40">
        <f t="shared" si="59"/>
        <v>0.87585167714884704</v>
      </c>
      <c r="P141" s="40">
        <f t="shared" si="60"/>
        <v>0.76783986453797803</v>
      </c>
      <c r="Q141" s="43"/>
      <c r="R141" s="43"/>
      <c r="S141" s="43">
        <f t="shared" si="61"/>
        <v>20988</v>
      </c>
      <c r="T141" s="43">
        <f t="shared" si="62"/>
        <v>4420.0727999999999</v>
      </c>
      <c r="U141" s="38">
        <v>6996</v>
      </c>
      <c r="V141" s="39">
        <v>1473.3576</v>
      </c>
      <c r="W141" s="40">
        <f t="shared" si="63"/>
        <v>0.21060000000000001</v>
      </c>
      <c r="X141" s="40">
        <f t="shared" si="64"/>
        <v>0.79622879740804298</v>
      </c>
      <c r="Y141" s="40">
        <f t="shared" si="65"/>
        <v>0.77559582276563399</v>
      </c>
      <c r="Z141" s="43"/>
      <c r="AA141" s="43"/>
      <c r="AB141" s="47">
        <f>VLOOKUP(B141,[11]查询时间段分门店销售汇总!$D$3:$L$145,9,0)</f>
        <v>11859.31</v>
      </c>
      <c r="AC141" s="47">
        <f>VLOOKUP(B141,[11]查询时间段分门店销售汇总!$D$3:$M$145,10,0)</f>
        <v>2758.2</v>
      </c>
      <c r="AD141" s="48">
        <f t="shared" si="66"/>
        <v>16790.400000000001</v>
      </c>
      <c r="AE141" s="48">
        <f t="shared" si="67"/>
        <v>4420.0727999999999</v>
      </c>
      <c r="AF141" s="49">
        <v>4197.6000000000004</v>
      </c>
      <c r="AG141" s="49">
        <v>1105.0182</v>
      </c>
      <c r="AH141" s="53">
        <f t="shared" si="68"/>
        <v>0.26324999999999998</v>
      </c>
      <c r="AI141" s="53">
        <f t="shared" si="69"/>
        <v>0.70631491804840896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5083.0837199999996</v>
      </c>
      <c r="AN141" s="54">
        <f t="shared" si="73"/>
        <v>0.56505193443872703</v>
      </c>
      <c r="AO141" s="54">
        <f t="shared" si="74"/>
        <v>0.54262336643158804</v>
      </c>
      <c r="AP141" s="49"/>
      <c r="AQ141" s="49">
        <v>5247</v>
      </c>
      <c r="AR141" s="49">
        <v>1270.7709299999999</v>
      </c>
      <c r="AS141" s="53">
        <f t="shared" si="75"/>
        <v>0.24218999999999999</v>
      </c>
      <c r="AT141" s="57">
        <v>35</v>
      </c>
    </row>
    <row r="142" spans="1:46">
      <c r="A142" s="23">
        <v>141</v>
      </c>
      <c r="B142" s="24">
        <v>591</v>
      </c>
      <c r="C142" s="24" t="s">
        <v>191</v>
      </c>
      <c r="D142" s="24" t="s">
        <v>173</v>
      </c>
      <c r="E142" s="25">
        <f>VLOOKUP(B142,[9]正式员工人数!$A:$C,3,0)</f>
        <v>1</v>
      </c>
      <c r="F142" s="26">
        <v>9</v>
      </c>
      <c r="G142" s="27">
        <v>50</v>
      </c>
      <c r="H142" s="28">
        <f>VLOOKUP(B142,[10]查询时间段分门店销售汇总!$D$3:$L$145,9,0)</f>
        <v>11403.79</v>
      </c>
      <c r="I142" s="28">
        <f>VLOOKUP(B142,[10]查询时间段分门店销售汇总!$D$3:$M$145,10,0)</f>
        <v>2027.2</v>
      </c>
      <c r="J142" s="32">
        <f t="shared" si="56"/>
        <v>13500</v>
      </c>
      <c r="K142" s="32">
        <f t="shared" si="57"/>
        <v>2985.2550000000001</v>
      </c>
      <c r="L142" s="38">
        <v>4500</v>
      </c>
      <c r="M142" s="39">
        <v>995.08500000000004</v>
      </c>
      <c r="N142" s="40">
        <f t="shared" si="58"/>
        <v>0.22112999999999999</v>
      </c>
      <c r="O142" s="40">
        <f t="shared" si="59"/>
        <v>0.84472518518518502</v>
      </c>
      <c r="P142" s="40">
        <f t="shared" si="60"/>
        <v>0.67907096713681103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985.13414999999998</v>
      </c>
      <c r="W142" s="40">
        <f t="shared" si="63"/>
        <v>0.199017</v>
      </c>
      <c r="X142" s="40">
        <f t="shared" si="64"/>
        <v>0.76793198653198702</v>
      </c>
      <c r="Y142" s="40">
        <f t="shared" si="65"/>
        <v>0.68593026983516203</v>
      </c>
      <c r="Z142" s="43"/>
      <c r="AA142" s="43"/>
      <c r="AB142" s="47">
        <f>VLOOKUP(B142,[11]查询时间段分门店销售汇总!$D$3:$L$145,9,0)</f>
        <v>8102.15</v>
      </c>
      <c r="AC142" s="47">
        <f>VLOOKUP(B142,[11]查询时间段分门店销售汇总!$D$3:$M$145,10,0)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738.85061250000001</v>
      </c>
      <c r="AH142" s="53">
        <f t="shared" si="68"/>
        <v>0.24877125</v>
      </c>
      <c r="AI142" s="53">
        <f t="shared" si="69"/>
        <v>0.68199915824915802</v>
      </c>
      <c r="AJ142" s="53">
        <f t="shared" si="70"/>
        <v>0.61293175147770496</v>
      </c>
      <c r="AK142" s="48"/>
      <c r="AL142" s="48">
        <f t="shared" si="71"/>
        <v>14850</v>
      </c>
      <c r="AM142" s="48">
        <f t="shared" si="72"/>
        <v>3398.7128174999998</v>
      </c>
      <c r="AN142" s="54">
        <f t="shared" si="73"/>
        <v>0.54559932659932697</v>
      </c>
      <c r="AO142" s="54">
        <f t="shared" si="74"/>
        <v>0.53298413171974302</v>
      </c>
      <c r="AP142" s="49"/>
      <c r="AQ142" s="49">
        <v>3712.5</v>
      </c>
      <c r="AR142" s="49">
        <v>849.67820437499995</v>
      </c>
      <c r="AS142" s="53">
        <f t="shared" si="75"/>
        <v>0.22886955</v>
      </c>
      <c r="AT142" s="57">
        <v>35</v>
      </c>
    </row>
    <row r="143" spans="1:46">
      <c r="A143" s="23">
        <v>142</v>
      </c>
      <c r="B143" s="24">
        <v>122686</v>
      </c>
      <c r="C143" s="24" t="s">
        <v>192</v>
      </c>
      <c r="D143" s="24" t="s">
        <v>173</v>
      </c>
      <c r="E143" s="25">
        <f>VLOOKUP(B143,[9]正式员工人数!$A:$C,3,0)</f>
        <v>2</v>
      </c>
      <c r="F143" s="26">
        <v>10</v>
      </c>
      <c r="G143" s="27">
        <v>50</v>
      </c>
      <c r="H143" s="28">
        <f>VLOOKUP(B143,[10]查询时间段分门店销售汇总!$D$3:$L$145,9,0)</f>
        <v>8038.88</v>
      </c>
      <c r="I143" s="28">
        <f>VLOOKUP(B143,[10]查询时间段分门店销售汇总!$D$3:$M$145,10,0)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0.22620000000000001</v>
      </c>
      <c r="O143" s="40">
        <f t="shared" si="59"/>
        <v>0.595472592592593</v>
      </c>
      <c r="P143" s="40">
        <f t="shared" si="60"/>
        <v>0.61911451681566598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0.20358000000000001</v>
      </c>
      <c r="X143" s="40">
        <f t="shared" si="64"/>
        <v>0.54133872053872101</v>
      </c>
      <c r="Y143" s="40">
        <f t="shared" si="65"/>
        <v>0.62536819880370298</v>
      </c>
      <c r="Z143" s="43"/>
      <c r="AA143" s="43"/>
      <c r="AB143" s="47">
        <f>VLOOKUP(B143,[11]查询时间段分门店销售汇总!$D$3:$L$145,9,0)</f>
        <v>8595.9</v>
      </c>
      <c r="AC143" s="47">
        <f>VLOOKUP(B143,[11]查询时间段分门店销售汇总!$D$3:$M$145,10,0)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0.25447500000000001</v>
      </c>
      <c r="AI143" s="53">
        <f t="shared" si="69"/>
        <v>0.72356060606060602</v>
      </c>
      <c r="AJ143" s="53">
        <f t="shared" si="70"/>
        <v>0.67063866553010898</v>
      </c>
      <c r="AK143" s="48"/>
      <c r="AL143" s="48">
        <f t="shared" si="71"/>
        <v>14850</v>
      </c>
      <c r="AM143" s="48">
        <f t="shared" si="72"/>
        <v>3476.6374500000002</v>
      </c>
      <c r="AN143" s="54">
        <f t="shared" si="73"/>
        <v>0.57884848484848495</v>
      </c>
      <c r="AO143" s="54">
        <f t="shared" si="74"/>
        <v>0.58316405698270302</v>
      </c>
      <c r="AP143" s="49"/>
      <c r="AQ143" s="49">
        <v>3712.5</v>
      </c>
      <c r="AR143" s="49">
        <v>869.15936250000004</v>
      </c>
      <c r="AS143" s="53">
        <f t="shared" si="75"/>
        <v>0.23411699999999999</v>
      </c>
      <c r="AT143" s="57">
        <v>35</v>
      </c>
    </row>
    <row r="144" spans="1:46">
      <c r="A144" s="23">
        <v>143</v>
      </c>
      <c r="B144" s="24">
        <v>122718</v>
      </c>
      <c r="C144" s="24" t="s">
        <v>193</v>
      </c>
      <c r="D144" s="24" t="s">
        <v>173</v>
      </c>
      <c r="E144" s="25">
        <f>VLOOKUP(B144,[9]正式员工人数!$A:$C,3,0)</f>
        <v>1</v>
      </c>
      <c r="F144" s="26">
        <v>10</v>
      </c>
      <c r="G144" s="27">
        <v>50</v>
      </c>
      <c r="H144" s="28">
        <f>VLOOKUP(B144,[10]查询时间段分门店销售汇总!$D$3:$L$145,9,0)</f>
        <v>7929.32</v>
      </c>
      <c r="I144" s="28">
        <f>VLOOKUP(B144,[10]查询时间段分门店销售汇总!$D$3:$M$145,10,0)</f>
        <v>1029.9100000000001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0.20280000000000001</v>
      </c>
      <c r="O144" s="40">
        <f t="shared" si="59"/>
        <v>0.58735703703703701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903.47400000000005</v>
      </c>
      <c r="W144" s="40">
        <f t="shared" si="63"/>
        <v>0.18251999999999999</v>
      </c>
      <c r="X144" s="40">
        <f t="shared" si="64"/>
        <v>0.53396094276094297</v>
      </c>
      <c r="Y144" s="40">
        <f t="shared" si="65"/>
        <v>0.37998141986745998</v>
      </c>
      <c r="Z144" s="43"/>
      <c r="AA144" s="43"/>
      <c r="AB144" s="47">
        <f>VLOOKUP(B144,[11]查询时间段分门店销售汇总!$D$3:$L$145,9,0)</f>
        <v>14341.3</v>
      </c>
      <c r="AC144" s="47">
        <f>VLOOKUP(B144,[11]查询时间段分门店销售汇总!$D$3:$M$145,10,0)</f>
        <v>2541.5100000000002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677.60550000000001</v>
      </c>
      <c r="AH144" s="53">
        <f t="shared" si="68"/>
        <v>0.22814999999999999</v>
      </c>
      <c r="AI144" s="53">
        <f t="shared" si="69"/>
        <v>1.2071801346801301</v>
      </c>
      <c r="AJ144" s="53">
        <f t="shared" si="70"/>
        <v>0.93768055306516895</v>
      </c>
      <c r="AK144" s="48"/>
      <c r="AL144" s="48">
        <f t="shared" si="71"/>
        <v>14850</v>
      </c>
      <c r="AM144" s="48">
        <f t="shared" si="72"/>
        <v>3116.9852999999998</v>
      </c>
      <c r="AN144" s="54">
        <f t="shared" si="73"/>
        <v>0.96574410774410802</v>
      </c>
      <c r="AO144" s="54">
        <f t="shared" si="74"/>
        <v>0.81537439396971201</v>
      </c>
      <c r="AP144" s="49"/>
      <c r="AQ144" s="49">
        <v>3712.5</v>
      </c>
      <c r="AR144" s="49">
        <v>779.24632499999996</v>
      </c>
      <c r="AS144" s="53">
        <f t="shared" si="75"/>
        <v>0.209898</v>
      </c>
      <c r="AT144" s="57">
        <v>30</v>
      </c>
    </row>
    <row r="145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honeticPr fontId="3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2023-02-23T13:58:10Z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