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60" activeTab="1"/>
  </bookViews>
  <sheets>
    <sheet name="门店奖励明细及完成情况" sheetId="6" r:id="rId1"/>
    <sheet name="门店员工奖励明细" sheetId="11" r:id="rId2"/>
    <sheet name="积分奖励明细" sheetId="12" r:id="rId3"/>
    <sheet name="片区完成情况" sheetId="9" r:id="rId4"/>
    <sheet name="门店每日PK完成情况" sheetId="10" r:id="rId5"/>
    <sheet name="Sheet1" sheetId="4" state="hidden" r:id="rId6"/>
    <sheet name="Sheet2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门店奖励明细及完成情况!$A$1:$AT$146</definedName>
  </definedNames>
  <calcPr calcId="144525"/>
</workbook>
</file>

<file path=xl/sharedStrings.xml><?xml version="1.0" encoding="utf-8"?>
<sst xmlns="http://schemas.openxmlformats.org/spreadsheetml/2006/main" count="1286" uniqueCount="367">
  <si>
    <t>2023.1.13-1.19</t>
  </si>
  <si>
    <t>1.13-1.15（挑战一）</t>
  </si>
  <si>
    <t>1.13-1.15（挑战二）</t>
  </si>
  <si>
    <t>1.16-19（挑战一）</t>
  </si>
  <si>
    <t>1.16-19（挑战二）</t>
  </si>
  <si>
    <t>门店ID</t>
  </si>
  <si>
    <t>门店名称</t>
  </si>
  <si>
    <t>片区名称</t>
  </si>
  <si>
    <t>PK  分组</t>
  </si>
  <si>
    <t>日均PK金额</t>
  </si>
  <si>
    <t>3天合计PK金</t>
  </si>
  <si>
    <t>1档销售</t>
  </si>
  <si>
    <t>1档毛利</t>
  </si>
  <si>
    <t>正式员工数</t>
  </si>
  <si>
    <t>3天实际销售</t>
  </si>
  <si>
    <t>3天实际毛利</t>
  </si>
  <si>
    <t>1档毛利率</t>
  </si>
  <si>
    <t>1档合计销售任务</t>
  </si>
  <si>
    <t>1档合计毛利</t>
  </si>
  <si>
    <t>1档销售完成率</t>
  </si>
  <si>
    <t>1档毛利完成率</t>
  </si>
  <si>
    <t>1档销售完成奖励正式员工20积分/人</t>
  </si>
  <si>
    <t>1档超毛奖励5%</t>
  </si>
  <si>
    <t>2档销售</t>
  </si>
  <si>
    <t>2档毛利</t>
  </si>
  <si>
    <t>2档毛利率</t>
  </si>
  <si>
    <t>2档合计销售任务</t>
  </si>
  <si>
    <t>2档合计毛利任务</t>
  </si>
  <si>
    <t>2档销售完成率</t>
  </si>
  <si>
    <t>2档毛利完成率</t>
  </si>
  <si>
    <t>2档销售完成奖励正式员工80元/人</t>
  </si>
  <si>
    <t>奖励合计</t>
  </si>
  <si>
    <t>2档超毛利额奖励10%</t>
  </si>
  <si>
    <t>4天实际销售</t>
  </si>
  <si>
    <t>4天实际毛利</t>
  </si>
  <si>
    <t>1档合计毛利任务</t>
  </si>
  <si>
    <t>销售、毛利达标奖励20积分/人</t>
  </si>
  <si>
    <t>销售、毛利达标 分级奖励</t>
  </si>
  <si>
    <t>一阶段奖励金额</t>
  </si>
  <si>
    <t>合计奖励金额</t>
  </si>
  <si>
    <t>五津西路药店</t>
  </si>
  <si>
    <t>新津片区</t>
  </si>
  <si>
    <t>新津五津西路二店</t>
  </si>
  <si>
    <t>80元/人</t>
  </si>
  <si>
    <t>新津邓双镇岷江店</t>
  </si>
  <si>
    <t>新津武阳西路</t>
  </si>
  <si>
    <t>兴义镇万兴路药店</t>
  </si>
  <si>
    <t>光华药店</t>
  </si>
  <si>
    <t>西门一片</t>
  </si>
  <si>
    <t>20积分/人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</si>
  <si>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</si>
  <si>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</si>
  <si>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</si>
  <si>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</si>
  <si>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</si>
  <si>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</si>
  <si>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</si>
  <si>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</si>
  <si>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</si>
  <si>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</si>
  <si>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</si>
  <si>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</si>
  <si>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</si>
  <si>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</si>
  <si>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</si>
  <si>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</si>
  <si>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</si>
  <si>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</si>
  <si>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</si>
  <si>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</si>
  <si>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</si>
  <si>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</si>
  <si>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</si>
  <si>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</si>
  <si>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</si>
  <si>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</si>
  <si>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</si>
  <si>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</si>
  <si>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</si>
  <si>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</si>
  <si>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</si>
  <si>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</si>
  <si>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</si>
  <si>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</si>
  <si>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</si>
  <si>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</si>
  <si>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</si>
  <si>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</si>
  <si>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</si>
  <si>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</si>
  <si>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</si>
  <si>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</si>
  <si>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</si>
  <si>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</si>
  <si>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</si>
  <si>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</si>
  <si>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</si>
  <si>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</si>
  <si>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</si>
  <si>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</si>
  <si>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</si>
  <si>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</si>
  <si>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</si>
  <si>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</si>
  <si>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</si>
  <si>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</si>
  <si>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</si>
  <si>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</si>
  <si>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</si>
  <si>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</si>
  <si>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</si>
  <si>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</si>
  <si>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</si>
  <si>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</si>
  <si>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</si>
  <si>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</si>
  <si>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</si>
  <si>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</si>
  <si>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</si>
  <si>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</si>
  <si>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</si>
  <si>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</si>
  <si>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</si>
  <si>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</si>
  <si>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</si>
  <si>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</si>
  <si>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</si>
  <si>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</si>
  <si>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中和大道药店</t>
  </si>
  <si>
    <t>成华区华康路药店</t>
  </si>
  <si>
    <t>双流区东升街道三强西路药店</t>
  </si>
  <si>
    <t>泰和二街2店</t>
  </si>
  <si>
    <t>华泰路二药店</t>
  </si>
  <si>
    <t>中和公济桥路药店</t>
  </si>
  <si>
    <t>剑南大道店</t>
  </si>
  <si>
    <t>水碾河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</si>
  <si>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</si>
  <si>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</si>
  <si>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</si>
  <si>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</si>
  <si>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</si>
  <si>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</si>
  <si>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</si>
  <si>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</si>
  <si>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</si>
  <si>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</si>
  <si>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</si>
  <si>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</si>
  <si>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</si>
  <si>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</si>
  <si>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榕声路店</t>
  </si>
  <si>
    <t>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</si>
  <si>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</si>
  <si>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</si>
  <si>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</si>
  <si>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</si>
  <si>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</si>
  <si>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</si>
  <si>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</si>
  <si>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</si>
  <si>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</si>
  <si>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</si>
  <si>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</si>
  <si>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</si>
  <si>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</si>
  <si>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</si>
  <si>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</si>
  <si>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</si>
  <si>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</si>
  <si>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</si>
  <si>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</si>
  <si>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</si>
  <si>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</si>
  <si>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</si>
  <si>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</si>
  <si>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</si>
  <si>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</si>
  <si>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</si>
  <si>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</si>
  <si>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</si>
  <si>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</si>
  <si>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</si>
  <si>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</si>
  <si>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</si>
  <si>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</si>
  <si>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</si>
  <si>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</si>
  <si>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</si>
  <si>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</si>
  <si>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</si>
  <si>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</si>
  <si>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</si>
  <si>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</si>
  <si>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</si>
  <si>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序号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</si>
  <si>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</si>
  <si>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</si>
  <si>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</si>
  <si>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</si>
  <si>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</si>
  <si>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</si>
  <si>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</si>
  <si>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景中店</t>
  </si>
  <si>
    <t>都江堰片</t>
  </si>
  <si>
    <t>杨科</t>
  </si>
  <si>
    <t>晏祥春</t>
  </si>
  <si>
    <t>积分奖励</t>
  </si>
  <si>
    <t>求和项:3天实际销售</t>
  </si>
  <si>
    <t>求和项:1档合计销售任务</t>
  </si>
  <si>
    <t>(空白)</t>
  </si>
  <si>
    <t>总计</t>
  </si>
  <si>
    <r>
      <rPr>
        <sz val="10.5"/>
        <color theme="1"/>
        <rFont val="Times New Roman"/>
        <charset val="134"/>
      </rPr>
      <t xml:space="preserve"> 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分组</t>
    </r>
  </si>
  <si>
    <t>门店数</t>
  </si>
  <si>
    <t>片长投入</t>
  </si>
  <si>
    <t>1.13-1.15完成情况</t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</si>
  <si>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规则</t>
    </r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</si>
  <si>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金</t>
    </r>
  </si>
  <si>
    <t>销售任务</t>
  </si>
  <si>
    <t>实际销售</t>
  </si>
  <si>
    <t>完成率</t>
  </si>
  <si>
    <t>PK金退回</t>
  </si>
  <si>
    <t>加上团购金额实际完成率</t>
  </si>
  <si>
    <r>
      <rPr>
        <b/>
        <sz val="9"/>
        <color rgb="FF2E33FA"/>
        <rFont val="宋体"/>
        <charset val="134"/>
      </rPr>
      <t>（</t>
    </r>
    <r>
      <rPr>
        <b/>
        <sz val="9"/>
        <color rgb="FF2E33FA"/>
        <rFont val="Times New Roman"/>
        <charset val="134"/>
      </rPr>
      <t>3</t>
    </r>
    <r>
      <rPr>
        <b/>
        <sz val="9"/>
        <color rgb="FF2E33FA"/>
        <rFont val="宋体"/>
        <charset val="134"/>
      </rPr>
      <t>天合并考核）</t>
    </r>
  </si>
  <si>
    <r>
      <rPr>
        <b/>
        <sz val="9"/>
        <color rgb="FFFF0000"/>
        <rFont val="Times New Roman"/>
        <charset val="134"/>
      </rPr>
      <t>260</t>
    </r>
    <r>
      <rPr>
        <b/>
        <sz val="9"/>
        <color rgb="FFFF0000"/>
        <rFont val="宋体"/>
        <charset val="134"/>
      </rPr>
      <t>元</t>
    </r>
  </si>
  <si>
    <t>（1）每组片区1档销售完成率排名第一，获得同组未完成1档销售片区投入的PK奖励。（2）同组片区均达成1档销售，退回片区PK金，片区销售完成率第一名PK奖励由公司支出同等金额。（3）同组片区均未达到1档销售 ， 投入PK金归公司。</t>
  </si>
  <si>
    <r>
      <rPr>
        <b/>
        <sz val="9"/>
        <color rgb="FFFF0000"/>
        <rFont val="Times New Roman"/>
        <charset val="134"/>
      </rPr>
      <t>220</t>
    </r>
    <r>
      <rPr>
        <b/>
        <sz val="9"/>
        <color rgb="FFFF0000"/>
        <rFont val="宋体"/>
        <charset val="134"/>
      </rPr>
      <t>元</t>
    </r>
  </si>
  <si>
    <r>
      <rPr>
        <b/>
        <sz val="9"/>
        <color rgb="FFFF0000"/>
        <rFont val="Times New Roman"/>
        <charset val="134"/>
      </rPr>
      <t>80</t>
    </r>
    <r>
      <rPr>
        <b/>
        <sz val="9"/>
        <color rgb="FFFF0000"/>
        <rFont val="宋体"/>
        <charset val="134"/>
      </rPr>
      <t>元</t>
    </r>
  </si>
  <si>
    <t>团购金额</t>
  </si>
  <si>
    <t xml:space="preserve"> </t>
  </si>
  <si>
    <t>1.13销售</t>
  </si>
  <si>
    <t>1档完成率</t>
  </si>
  <si>
    <t>2档完成率</t>
  </si>
  <si>
    <t>退回PK金</t>
  </si>
  <si>
    <t>PK奖励</t>
  </si>
  <si>
    <t>备注</t>
  </si>
  <si>
    <t>1.14销售</t>
  </si>
  <si>
    <t>1月15日销售</t>
  </si>
  <si>
    <t>店长</t>
  </si>
  <si>
    <t>1.16日完成率</t>
  </si>
  <si>
    <t>1.17日完成率</t>
  </si>
  <si>
    <t>合计PK金+奖励</t>
  </si>
  <si>
    <t>剩余PK金</t>
  </si>
  <si>
    <t>邓双</t>
  </si>
  <si>
    <t>公司</t>
  </si>
  <si>
    <t>兴义</t>
  </si>
  <si>
    <t>武阳西</t>
  </si>
  <si>
    <t>光华村</t>
  </si>
  <si>
    <t>十二桥</t>
  </si>
  <si>
    <t>枣子巷，银河</t>
  </si>
  <si>
    <t>蜀汉</t>
  </si>
  <si>
    <t>佳灵</t>
  </si>
  <si>
    <t>紫薇，金沙</t>
  </si>
  <si>
    <t>紫薇</t>
  </si>
  <si>
    <t>沙湾</t>
  </si>
  <si>
    <t>长寿</t>
  </si>
  <si>
    <t>黄苑</t>
  </si>
  <si>
    <t>万和</t>
  </si>
  <si>
    <t>新繁</t>
  </si>
  <si>
    <t>马超</t>
  </si>
  <si>
    <t>江安</t>
  </si>
  <si>
    <t>彭州店</t>
  </si>
  <si>
    <t>彭州</t>
  </si>
  <si>
    <t>聚萃，大石</t>
  </si>
  <si>
    <t>聚萃，双楠</t>
  </si>
  <si>
    <t>大华，金祥</t>
  </si>
  <si>
    <t>光华西一路，金祥</t>
  </si>
  <si>
    <t>蜀鑫</t>
  </si>
  <si>
    <t>医贸</t>
  </si>
  <si>
    <t>医贸大道</t>
  </si>
  <si>
    <t>200+200PK金庆云</t>
  </si>
  <si>
    <t>成汉</t>
  </si>
  <si>
    <t>童子</t>
  </si>
  <si>
    <t>丝竹，科华北</t>
  </si>
  <si>
    <t>丝竹，童子</t>
  </si>
  <si>
    <t>景中</t>
  </si>
  <si>
    <t>问道西</t>
  </si>
  <si>
    <t>都江堰</t>
  </si>
  <si>
    <t>聚源</t>
  </si>
  <si>
    <t>民丰，华泰</t>
  </si>
  <si>
    <t>新乐中</t>
  </si>
  <si>
    <t>新乐中街，杉板</t>
  </si>
  <si>
    <t>新园大道</t>
  </si>
  <si>
    <t>崔家</t>
  </si>
  <si>
    <t>新下</t>
  </si>
  <si>
    <t>万宇</t>
  </si>
  <si>
    <t>金马河，万宇</t>
  </si>
  <si>
    <t>锦华</t>
  </si>
  <si>
    <t>剑南，水碾</t>
  </si>
  <si>
    <t>剑南大道</t>
  </si>
  <si>
    <t>怀远</t>
  </si>
  <si>
    <t>金带，怀远</t>
  </si>
  <si>
    <t>怀远，金带街</t>
  </si>
  <si>
    <t>蜀州</t>
  </si>
  <si>
    <t>崇州中心</t>
  </si>
  <si>
    <t>北东街</t>
  </si>
  <si>
    <t>北东，青龙</t>
  </si>
  <si>
    <t>榕声</t>
  </si>
  <si>
    <t>汇融</t>
  </si>
  <si>
    <t>观音</t>
  </si>
  <si>
    <t>观音桥</t>
  </si>
  <si>
    <t>东昌</t>
  </si>
  <si>
    <t>（公司出150元）</t>
  </si>
  <si>
    <t>西林一</t>
  </si>
  <si>
    <t>金丝</t>
  </si>
  <si>
    <t>宏济</t>
  </si>
  <si>
    <t>驷马桥</t>
  </si>
  <si>
    <t>邛崃中心</t>
  </si>
  <si>
    <t>桃源</t>
  </si>
  <si>
    <t>沙渠</t>
  </si>
  <si>
    <t>子龙</t>
  </si>
  <si>
    <t>北街</t>
  </si>
  <si>
    <t>文昌</t>
  </si>
  <si>
    <t>羊安</t>
  </si>
  <si>
    <t>潘家、金巷西街</t>
  </si>
  <si>
    <t>元通</t>
  </si>
  <si>
    <t>100(三天）</t>
  </si>
  <si>
    <t>100（三天）</t>
  </si>
  <si>
    <t xml:space="preserve">应收PK金49250元 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</si>
  <si>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</si>
  <si>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</si>
  <si>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</si>
  <si>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</si>
  <si>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</si>
  <si>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</si>
  <si>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</si>
  <si>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</si>
  <si>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</si>
  <si>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</si>
  <si>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</si>
  <si>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</si>
  <si>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</si>
  <si>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</si>
  <si>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</si>
  <si>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</si>
  <si>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</si>
  <si>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</si>
  <si>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</si>
  <si>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</si>
  <si>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</si>
  <si>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</si>
  <si>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</si>
  <si>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</si>
  <si>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</si>
  <si>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</si>
  <si>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正式员工人数</t>
  </si>
  <si>
    <t>PK金额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</si>
  <si>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</si>
  <si>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</si>
  <si>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</si>
  <si>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</si>
  <si>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</si>
  <si>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</si>
  <si>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</si>
  <si>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销售达标奖励70元/人（正式员工）</t>
  </si>
  <si>
    <t>1档超毛利奖励</t>
  </si>
  <si>
    <t>2档销售任务</t>
  </si>
  <si>
    <t>2档毛利任务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</si>
  <si>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</si>
  <si>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</si>
  <si>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</si>
  <si>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</si>
  <si>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</si>
  <si>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</si>
  <si>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</si>
  <si>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锦江区庆云南街药店</t>
  </si>
  <si>
    <t>锦江区榕声路店</t>
  </si>
  <si>
    <t>成华区羊子山西路药店（兴元华盛）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</si>
</sst>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color rgb="FFFF0000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9"/>
      <color rgb="FF2E33FA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2E33FA"/>
      <name val="Times New Roman"/>
      <charset val="134"/>
    </font>
    <font>
      <sz val="10"/>
      <name val="宋体"/>
      <charset val="0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8" fillId="19" borderId="12" applyNumberFormat="0" applyAlignment="0" applyProtection="0">
      <alignment vertical="center"/>
    </xf>
    <xf numFmtId="0" fontId="49" fillId="20" borderId="17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176" fontId="21" fillId="7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28" fillId="0" borderId="1" xfId="0" applyFont="1" applyBorder="1" applyAlignment="1">
      <alignment horizontal="justify" vertical="center" indent="4"/>
    </xf>
    <xf numFmtId="0" fontId="29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9" borderId="1" xfId="0" applyNumberFormat="1" applyFill="1" applyBorder="1" applyAlignment="1">
      <alignment horizontal="center" vertical="center"/>
    </xf>
    <xf numFmtId="176" fontId="33" fillId="2" borderId="7" xfId="0" applyNumberFormat="1" applyFont="1" applyFill="1" applyBorder="1" applyAlignment="1">
      <alignment horizontal="center" vertical="center" wrapText="1"/>
    </xf>
    <xf numFmtId="176" fontId="34" fillId="2" borderId="1" xfId="0" applyNumberFormat="1" applyFont="1" applyFill="1" applyBorder="1" applyAlignment="1">
      <alignment horizontal="center" vertical="center" wrapText="1"/>
    </xf>
    <xf numFmtId="176" fontId="10" fillId="9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 wrapText="1"/>
    </xf>
    <xf numFmtId="10" fontId="9" fillId="8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7" borderId="1" xfId="0" applyNumberFormat="1" applyFont="1" applyFill="1" applyBorder="1" applyAlignment="1">
      <alignment horizontal="center" vertical="center"/>
    </xf>
    <xf numFmtId="176" fontId="33" fillId="2" borderId="1" xfId="0" applyNumberFormat="1" applyFont="1" applyFill="1" applyBorder="1" applyAlignment="1">
      <alignment horizontal="center" vertical="center" wrapText="1"/>
    </xf>
    <xf numFmtId="176" fontId="33" fillId="2" borderId="7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76" fontId="34" fillId="2" borderId="7" xfId="0" applyNumberFormat="1" applyFont="1" applyFill="1" applyBorder="1" applyAlignment="1">
      <alignment horizontal="center" vertical="center"/>
    </xf>
    <xf numFmtId="176" fontId="34" fillId="2" borderId="2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/>
    </xf>
    <xf numFmtId="176" fontId="34" fillId="2" borderId="8" xfId="0" applyNumberFormat="1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09-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CXMDXSHZ_202301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8220;22&#21608;&#24180;&#24198;&#32771;&#26680;&#30446;&#26631;&#8221;%201.13-1.19%20-%20&#65288;&#21457;&#38376;&#24215;&#65289;PK&#22870;&#211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.13-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12.21&#38376;&#24215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6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8220;22&#21608;&#24180;&#24198;&#32771;&#26680;&#30446;&#26631;&#8221;%201.13-1.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CXMDXSHZ_202301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CXMDXSHZ_202301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122176</v>
          </cell>
          <cell r="C2" t="str">
            <v>四川太极崇州市怀远镇文井北路药店</v>
          </cell>
          <cell r="D2">
            <v>1079.9</v>
          </cell>
        </row>
        <row r="3">
          <cell r="B3">
            <v>591</v>
          </cell>
          <cell r="C3" t="str">
            <v>四川太极邛崃市文君街道凤凰大道药店</v>
          </cell>
          <cell r="D3">
            <v>1369.21</v>
          </cell>
        </row>
        <row r="4">
          <cell r="B4">
            <v>122718</v>
          </cell>
          <cell r="C4" t="str">
            <v>四川太极大邑县晋原街道南街药店</v>
          </cell>
          <cell r="D4">
            <v>1501.64</v>
          </cell>
        </row>
        <row r="5">
          <cell r="B5">
            <v>117923</v>
          </cell>
          <cell r="C5" t="str">
            <v>四川太极大邑县观音阁街西段店</v>
          </cell>
          <cell r="D5">
            <v>2265.73</v>
          </cell>
        </row>
        <row r="6">
          <cell r="B6">
            <v>113833</v>
          </cell>
          <cell r="C6" t="str">
            <v>四川太极青羊区光华西一路药店</v>
          </cell>
          <cell r="D6">
            <v>2486.81</v>
          </cell>
        </row>
        <row r="7">
          <cell r="B7">
            <v>122686</v>
          </cell>
          <cell r="C7" t="str">
            <v>四川太极大邑县晋原街道蜀望路药店</v>
          </cell>
          <cell r="D7">
            <v>2566.42</v>
          </cell>
        </row>
        <row r="8">
          <cell r="B8">
            <v>113299</v>
          </cell>
          <cell r="C8" t="str">
            <v>四川太极武侯区倪家桥路药店</v>
          </cell>
          <cell r="D8">
            <v>2640.34</v>
          </cell>
        </row>
        <row r="9">
          <cell r="B9">
            <v>748</v>
          </cell>
          <cell r="C9" t="str">
            <v>四川太极大邑县晋原镇东街药店</v>
          </cell>
          <cell r="D9">
            <v>2647.14</v>
          </cell>
        </row>
        <row r="10">
          <cell r="B10">
            <v>52</v>
          </cell>
          <cell r="C10" t="str">
            <v>四川太极崇州中心店</v>
          </cell>
          <cell r="D10">
            <v>2811.11</v>
          </cell>
        </row>
        <row r="11">
          <cell r="B11">
            <v>113298</v>
          </cell>
          <cell r="C11" t="str">
            <v>四川太极武侯区逸都路药店</v>
          </cell>
          <cell r="D11">
            <v>3078.27</v>
          </cell>
        </row>
        <row r="12">
          <cell r="B12">
            <v>118951</v>
          </cell>
          <cell r="C12" t="str">
            <v>四川太极青羊区金祥路药店</v>
          </cell>
          <cell r="D12">
            <v>3079.62</v>
          </cell>
        </row>
        <row r="13">
          <cell r="B13">
            <v>371</v>
          </cell>
          <cell r="C13" t="str">
            <v>四川太极兴义镇万兴路药店</v>
          </cell>
          <cell r="D13">
            <v>3093.15</v>
          </cell>
        </row>
        <row r="14">
          <cell r="B14">
            <v>115971</v>
          </cell>
          <cell r="C14" t="str">
            <v>四川太极高新区天顺路药店</v>
          </cell>
          <cell r="D14">
            <v>3116.12</v>
          </cell>
        </row>
        <row r="15">
          <cell r="B15">
            <v>106569</v>
          </cell>
          <cell r="C15" t="str">
            <v>四川太极武侯区大悦路药店</v>
          </cell>
          <cell r="D15">
            <v>3124.62</v>
          </cell>
        </row>
        <row r="16">
          <cell r="B16">
            <v>308</v>
          </cell>
          <cell r="C16" t="str">
            <v>四川太极红星店</v>
          </cell>
          <cell r="D16">
            <v>3125.01</v>
          </cell>
        </row>
        <row r="17">
          <cell r="B17">
            <v>117637</v>
          </cell>
          <cell r="C17" t="str">
            <v>四川太极大邑晋原街道金巷西街药店</v>
          </cell>
          <cell r="D17">
            <v>3246.52</v>
          </cell>
        </row>
        <row r="18">
          <cell r="B18">
            <v>732</v>
          </cell>
          <cell r="C18" t="str">
            <v>四川太极邛崃市羊安镇永康大道药店</v>
          </cell>
          <cell r="D18">
            <v>3296.51</v>
          </cell>
        </row>
        <row r="19">
          <cell r="B19">
            <v>102935</v>
          </cell>
          <cell r="C19" t="str">
            <v>四川太极青羊区童子街药店</v>
          </cell>
          <cell r="D19">
            <v>3373.92</v>
          </cell>
        </row>
        <row r="20">
          <cell r="B20">
            <v>573</v>
          </cell>
          <cell r="C20" t="str">
            <v>四川太极双流县西航港街道锦华路一段药店</v>
          </cell>
          <cell r="D20">
            <v>3377</v>
          </cell>
        </row>
        <row r="21">
          <cell r="B21">
            <v>339</v>
          </cell>
          <cell r="C21" t="str">
            <v>四川太极沙河源药店</v>
          </cell>
          <cell r="D21">
            <v>3711.34</v>
          </cell>
        </row>
        <row r="22">
          <cell r="B22">
            <v>738</v>
          </cell>
          <cell r="C22" t="str">
            <v>四川太极都江堰市蒲阳路药店</v>
          </cell>
          <cell r="D22">
            <v>3735.86</v>
          </cell>
        </row>
        <row r="23">
          <cell r="B23">
            <v>123007</v>
          </cell>
          <cell r="C23" t="str">
            <v>四川太极大邑县青霞街道元通路南段药店</v>
          </cell>
          <cell r="D23">
            <v>3857.8</v>
          </cell>
        </row>
        <row r="24">
          <cell r="B24">
            <v>391</v>
          </cell>
          <cell r="C24" t="str">
            <v>四川太极金丝街药店</v>
          </cell>
          <cell r="D24">
            <v>3936.11</v>
          </cell>
        </row>
        <row r="25">
          <cell r="B25">
            <v>128640</v>
          </cell>
          <cell r="C25" t="str">
            <v>四川太极郫都区红光街道红高东路药店</v>
          </cell>
          <cell r="D25">
            <v>3948.44</v>
          </cell>
        </row>
        <row r="26">
          <cell r="B26">
            <v>104838</v>
          </cell>
          <cell r="C26" t="str">
            <v>四川太极崇州市崇阳镇蜀州中路药店</v>
          </cell>
          <cell r="D26">
            <v>3977.54</v>
          </cell>
        </row>
        <row r="27">
          <cell r="B27">
            <v>120844</v>
          </cell>
          <cell r="C27" t="str">
            <v>四川太极彭州市致和镇南三环路药店</v>
          </cell>
          <cell r="D27">
            <v>3990.93</v>
          </cell>
        </row>
        <row r="28">
          <cell r="B28">
            <v>594</v>
          </cell>
          <cell r="C28" t="str">
            <v>四川太极大邑县安仁镇千禧街药店</v>
          </cell>
          <cell r="D28">
            <v>3998.62</v>
          </cell>
        </row>
        <row r="29">
          <cell r="B29">
            <v>106485</v>
          </cell>
          <cell r="C29" t="str">
            <v>四川太极成都高新区元华二巷药店</v>
          </cell>
          <cell r="D29">
            <v>4017.58</v>
          </cell>
        </row>
        <row r="30">
          <cell r="B30">
            <v>114069</v>
          </cell>
          <cell r="C30" t="str">
            <v>四川太极高新区剑南大道药店</v>
          </cell>
          <cell r="D30">
            <v>4035.11</v>
          </cell>
        </row>
        <row r="31">
          <cell r="B31">
            <v>112888</v>
          </cell>
          <cell r="C31" t="str">
            <v>四川太极武侯区双楠路药店</v>
          </cell>
          <cell r="D31">
            <v>4040.1</v>
          </cell>
        </row>
        <row r="32">
          <cell r="B32">
            <v>351</v>
          </cell>
          <cell r="C32" t="str">
            <v>四川太极都江堰药店</v>
          </cell>
          <cell r="D32">
            <v>4051.56</v>
          </cell>
        </row>
        <row r="33">
          <cell r="B33">
            <v>539</v>
          </cell>
          <cell r="C33" t="str">
            <v>四川太极大邑县晋原镇子龙路店</v>
          </cell>
          <cell r="D33">
            <v>4085.14</v>
          </cell>
        </row>
        <row r="34">
          <cell r="B34">
            <v>754</v>
          </cell>
          <cell r="C34" t="str">
            <v>四川太极崇州市崇阳镇尚贤坊街药店</v>
          </cell>
          <cell r="D34">
            <v>4124.4</v>
          </cell>
        </row>
        <row r="35">
          <cell r="B35">
            <v>104429</v>
          </cell>
          <cell r="C35" t="str">
            <v>四川太极武侯区大华街药店</v>
          </cell>
          <cell r="D35">
            <v>4208.38</v>
          </cell>
        </row>
        <row r="36">
          <cell r="B36">
            <v>102567</v>
          </cell>
          <cell r="C36" t="str">
            <v>四川太极新津县五津镇武阳西路药店</v>
          </cell>
          <cell r="D36">
            <v>4210.32</v>
          </cell>
        </row>
        <row r="37">
          <cell r="B37">
            <v>113025</v>
          </cell>
          <cell r="C37" t="str">
            <v>四川太极青羊区蜀鑫路药店</v>
          </cell>
          <cell r="D37">
            <v>4262.2</v>
          </cell>
        </row>
        <row r="38">
          <cell r="B38">
            <v>727</v>
          </cell>
          <cell r="C38" t="str">
            <v>四川太极金牛区黄苑东街药店</v>
          </cell>
          <cell r="D38">
            <v>4285.42</v>
          </cell>
        </row>
        <row r="39">
          <cell r="B39">
            <v>122198</v>
          </cell>
          <cell r="C39" t="str">
            <v>四川太极成华区华泰路二药店</v>
          </cell>
          <cell r="D39">
            <v>4447.14</v>
          </cell>
        </row>
        <row r="40">
          <cell r="B40">
            <v>119262</v>
          </cell>
          <cell r="C40" t="str">
            <v>四川太极成华区驷马桥三路药店</v>
          </cell>
          <cell r="D40">
            <v>4460.62</v>
          </cell>
        </row>
        <row r="41">
          <cell r="B41">
            <v>752</v>
          </cell>
          <cell r="C41" t="str">
            <v>四川太极大药房连锁有限公司武侯区聚萃街药店</v>
          </cell>
          <cell r="D41">
            <v>4508.23</v>
          </cell>
        </row>
        <row r="42">
          <cell r="B42">
            <v>56</v>
          </cell>
          <cell r="C42" t="str">
            <v>四川太极三江店</v>
          </cell>
          <cell r="D42">
            <v>4509.02</v>
          </cell>
        </row>
        <row r="43">
          <cell r="B43">
            <v>716</v>
          </cell>
          <cell r="C43" t="str">
            <v>四川太极大邑县沙渠镇方圆路药店</v>
          </cell>
          <cell r="D43">
            <v>4533.09</v>
          </cell>
        </row>
        <row r="44">
          <cell r="B44">
            <v>122906</v>
          </cell>
          <cell r="C44" t="str">
            <v>四川太极新都区斑竹园街道医贸大道药店</v>
          </cell>
          <cell r="D44">
            <v>4536.08</v>
          </cell>
        </row>
        <row r="45">
          <cell r="B45">
            <v>549</v>
          </cell>
          <cell r="C45" t="str">
            <v>四川太极大邑县晋源镇东壕沟段药店</v>
          </cell>
          <cell r="D45">
            <v>4595.26</v>
          </cell>
        </row>
        <row r="46">
          <cell r="B46">
            <v>104533</v>
          </cell>
          <cell r="C46" t="str">
            <v>四川太极大邑县晋原镇潘家街药店</v>
          </cell>
          <cell r="D46">
            <v>4700.32</v>
          </cell>
        </row>
        <row r="47">
          <cell r="B47">
            <v>114848</v>
          </cell>
          <cell r="C47" t="str">
            <v>四川太极成都高新区泰和二街二药店 </v>
          </cell>
          <cell r="D47">
            <v>4703.1</v>
          </cell>
        </row>
        <row r="48">
          <cell r="B48">
            <v>743</v>
          </cell>
          <cell r="C48" t="str">
            <v>四川太极成华区万宇路药店</v>
          </cell>
          <cell r="D48">
            <v>4758.93</v>
          </cell>
        </row>
        <row r="49">
          <cell r="B49">
            <v>733</v>
          </cell>
          <cell r="C49" t="str">
            <v>四川太极双流区东升街道三强西路药店</v>
          </cell>
          <cell r="D49">
            <v>4783.74</v>
          </cell>
        </row>
        <row r="50">
          <cell r="B50">
            <v>102565</v>
          </cell>
          <cell r="C50" t="str">
            <v>四川太极武侯区佳灵路药店</v>
          </cell>
          <cell r="D50">
            <v>4800.92</v>
          </cell>
        </row>
        <row r="51">
          <cell r="B51">
            <v>746</v>
          </cell>
          <cell r="C51" t="str">
            <v>四川太极大邑县晋原镇内蒙古大道桃源药店</v>
          </cell>
          <cell r="D51">
            <v>4805.55</v>
          </cell>
        </row>
        <row r="52">
          <cell r="B52">
            <v>102934</v>
          </cell>
          <cell r="C52" t="str">
            <v>四川太极金牛区银河北街药店</v>
          </cell>
          <cell r="D52">
            <v>4853.08</v>
          </cell>
        </row>
        <row r="53">
          <cell r="B53">
            <v>720</v>
          </cell>
          <cell r="C53" t="str">
            <v>四川太极大邑县新场镇文昌街药店</v>
          </cell>
          <cell r="D53">
            <v>5032.35</v>
          </cell>
        </row>
        <row r="54">
          <cell r="B54">
            <v>106066</v>
          </cell>
          <cell r="C54" t="str">
            <v>四川太极锦江区梨花街药店</v>
          </cell>
          <cell r="D54">
            <v>5055.62</v>
          </cell>
        </row>
        <row r="55">
          <cell r="B55">
            <v>117310</v>
          </cell>
          <cell r="C55" t="str">
            <v>四川太极武侯区长寿路药店</v>
          </cell>
          <cell r="D55">
            <v>5059.95</v>
          </cell>
        </row>
        <row r="56">
          <cell r="B56">
            <v>740</v>
          </cell>
          <cell r="C56" t="str">
            <v>四川太极成华区华康路药店</v>
          </cell>
          <cell r="D56">
            <v>5219.79</v>
          </cell>
        </row>
        <row r="57">
          <cell r="B57">
            <v>112415</v>
          </cell>
          <cell r="C57" t="str">
            <v>四川太极金牛区五福桥东路药店</v>
          </cell>
          <cell r="D57">
            <v>5697.23</v>
          </cell>
        </row>
        <row r="58">
          <cell r="B58">
            <v>367</v>
          </cell>
          <cell r="C58" t="str">
            <v>四川太极金带街药店</v>
          </cell>
          <cell r="D58">
            <v>6059.92</v>
          </cell>
        </row>
        <row r="59">
          <cell r="B59">
            <v>104430</v>
          </cell>
          <cell r="C59" t="str">
            <v>四川太极高新区中和大道药店</v>
          </cell>
          <cell r="D59">
            <v>6109.74</v>
          </cell>
        </row>
        <row r="60">
          <cell r="B60">
            <v>710</v>
          </cell>
          <cell r="C60" t="str">
            <v>四川太极都江堰市蒲阳镇堰问道西路药店</v>
          </cell>
          <cell r="D60">
            <v>6389.63</v>
          </cell>
        </row>
        <row r="61">
          <cell r="B61">
            <v>103199</v>
          </cell>
          <cell r="C61" t="str">
            <v>四川太极成华区西林一街药店</v>
          </cell>
          <cell r="D61">
            <v>6499.9</v>
          </cell>
        </row>
        <row r="62">
          <cell r="B62">
            <v>105910</v>
          </cell>
          <cell r="C62" t="str">
            <v>四川太极高新区紫薇东路药店</v>
          </cell>
          <cell r="D62">
            <v>6536.17</v>
          </cell>
        </row>
        <row r="63">
          <cell r="B63">
            <v>106399</v>
          </cell>
          <cell r="C63" t="str">
            <v>四川太极青羊区蜀辉路药店</v>
          </cell>
          <cell r="D63">
            <v>6657.1</v>
          </cell>
        </row>
        <row r="64">
          <cell r="B64">
            <v>359</v>
          </cell>
          <cell r="C64" t="str">
            <v>四川太极枣子巷药店</v>
          </cell>
          <cell r="D64">
            <v>6751.49</v>
          </cell>
        </row>
        <row r="65">
          <cell r="B65">
            <v>114622</v>
          </cell>
          <cell r="C65" t="str">
            <v>四川太极成华区东昌路一药店</v>
          </cell>
          <cell r="D65">
            <v>6928.08</v>
          </cell>
        </row>
        <row r="66">
          <cell r="B66">
            <v>118758</v>
          </cell>
          <cell r="C66" t="str">
            <v>四川太极成华区水碾河路药店</v>
          </cell>
          <cell r="D66">
            <v>6931.91</v>
          </cell>
        </row>
        <row r="67">
          <cell r="B67">
            <v>513</v>
          </cell>
          <cell r="C67" t="str">
            <v>四川太极武侯区顺和街店</v>
          </cell>
          <cell r="D67">
            <v>7233.55</v>
          </cell>
        </row>
        <row r="68">
          <cell r="B68">
            <v>742</v>
          </cell>
          <cell r="C68" t="str">
            <v>四川太极锦江区庆云南街药店</v>
          </cell>
          <cell r="D68">
            <v>7246.41</v>
          </cell>
        </row>
        <row r="69">
          <cell r="B69">
            <v>365</v>
          </cell>
          <cell r="C69" t="str">
            <v>四川太极光华村街药店</v>
          </cell>
          <cell r="D69">
            <v>7386.98</v>
          </cell>
        </row>
        <row r="70">
          <cell r="B70">
            <v>105751</v>
          </cell>
          <cell r="C70" t="str">
            <v>四川太极高新区新下街药店</v>
          </cell>
          <cell r="D70">
            <v>7471.99</v>
          </cell>
        </row>
        <row r="71">
          <cell r="B71">
            <v>117184</v>
          </cell>
          <cell r="C71" t="str">
            <v>四川太极锦江区静沙南路药店</v>
          </cell>
          <cell r="D71">
            <v>7548.26</v>
          </cell>
        </row>
        <row r="72">
          <cell r="B72">
            <v>712</v>
          </cell>
          <cell r="C72" t="str">
            <v>四川太极成华区华泰路药店</v>
          </cell>
          <cell r="D72">
            <v>7638.24</v>
          </cell>
        </row>
        <row r="73">
          <cell r="B73">
            <v>101453</v>
          </cell>
          <cell r="C73" t="str">
            <v>四川太极温江区公平街道江安路药店</v>
          </cell>
          <cell r="D73">
            <v>7850.56</v>
          </cell>
        </row>
        <row r="74">
          <cell r="B74">
            <v>118151</v>
          </cell>
          <cell r="C74" t="str">
            <v>四川太极金牛区沙湾东一路药店</v>
          </cell>
          <cell r="D74">
            <v>8057</v>
          </cell>
        </row>
        <row r="75">
          <cell r="B75">
            <v>724</v>
          </cell>
          <cell r="C75" t="str">
            <v>四川太极锦江区观音桥街药店</v>
          </cell>
          <cell r="D75">
            <v>8124.93</v>
          </cell>
        </row>
        <row r="76">
          <cell r="B76">
            <v>110378</v>
          </cell>
          <cell r="C76" t="str">
            <v>四川太极都江堰市永丰街道宝莲路药店</v>
          </cell>
          <cell r="D76">
            <v>8225.19</v>
          </cell>
        </row>
        <row r="77">
          <cell r="B77">
            <v>399</v>
          </cell>
          <cell r="C77" t="str">
            <v>四川太极高新天久北巷药店</v>
          </cell>
          <cell r="D77">
            <v>8253.02</v>
          </cell>
        </row>
        <row r="78">
          <cell r="B78">
            <v>105267</v>
          </cell>
          <cell r="C78" t="str">
            <v>四川太极金牛区蜀汉路药店</v>
          </cell>
          <cell r="D78">
            <v>8257.82</v>
          </cell>
        </row>
        <row r="79">
          <cell r="B79">
            <v>103639</v>
          </cell>
          <cell r="C79" t="str">
            <v>四川太极成华区金马河路药店</v>
          </cell>
          <cell r="D79">
            <v>8668.3</v>
          </cell>
        </row>
        <row r="80">
          <cell r="B80">
            <v>114286</v>
          </cell>
          <cell r="C80" t="str">
            <v>四川太极青羊区光华北五路药店</v>
          </cell>
          <cell r="D80">
            <v>8699.52</v>
          </cell>
        </row>
        <row r="81">
          <cell r="B81">
            <v>598</v>
          </cell>
          <cell r="C81" t="str">
            <v>四川太极锦江区水杉街药店</v>
          </cell>
          <cell r="D81">
            <v>8813.35</v>
          </cell>
        </row>
        <row r="82">
          <cell r="B82">
            <v>379</v>
          </cell>
          <cell r="C82" t="str">
            <v>四川太极土龙路药店</v>
          </cell>
          <cell r="D82">
            <v>8897.05</v>
          </cell>
        </row>
        <row r="83">
          <cell r="B83">
            <v>116773</v>
          </cell>
          <cell r="C83" t="str">
            <v>四川太极青羊区经一路药店</v>
          </cell>
          <cell r="D83">
            <v>9207.01</v>
          </cell>
        </row>
        <row r="84">
          <cell r="B84">
            <v>713</v>
          </cell>
          <cell r="C84" t="str">
            <v>四川太极都江堰聚源镇药店</v>
          </cell>
          <cell r="D84">
            <v>9230.63</v>
          </cell>
        </row>
        <row r="85">
          <cell r="B85">
            <v>102564</v>
          </cell>
          <cell r="C85" t="str">
            <v>四川太极邛崃市临邛镇翠荫街药店</v>
          </cell>
          <cell r="D85">
            <v>9510.72</v>
          </cell>
        </row>
        <row r="86">
          <cell r="B86">
            <v>706</v>
          </cell>
          <cell r="C86" t="str">
            <v>四川太极都江堰幸福镇翔凤路药店</v>
          </cell>
          <cell r="D86">
            <v>9600.64</v>
          </cell>
        </row>
        <row r="87">
          <cell r="B87">
            <v>106568</v>
          </cell>
          <cell r="C87" t="str">
            <v>四川太极高新区中和公济桥路药店</v>
          </cell>
          <cell r="D87">
            <v>9628.5</v>
          </cell>
        </row>
        <row r="88">
          <cell r="B88">
            <v>119263</v>
          </cell>
          <cell r="C88" t="str">
            <v>四川太极青羊区蜀源路药店</v>
          </cell>
          <cell r="D88">
            <v>9628.71</v>
          </cell>
        </row>
        <row r="89">
          <cell r="B89">
            <v>704</v>
          </cell>
          <cell r="C89" t="str">
            <v>四川太极都江堰奎光路中段药店</v>
          </cell>
          <cell r="D89">
            <v>9639.75</v>
          </cell>
        </row>
        <row r="90">
          <cell r="B90">
            <v>102479</v>
          </cell>
          <cell r="C90" t="str">
            <v>四川太极锦江区劼人路药店</v>
          </cell>
          <cell r="D90">
            <v>9841.89</v>
          </cell>
        </row>
        <row r="91">
          <cell r="B91">
            <v>581</v>
          </cell>
          <cell r="C91" t="str">
            <v>四川太极成华区二环路北四段药店（汇融名城）</v>
          </cell>
          <cell r="D91">
            <v>9950.39</v>
          </cell>
        </row>
        <row r="92">
          <cell r="B92">
            <v>707</v>
          </cell>
          <cell r="C92" t="str">
            <v>四川太极成华区万科路药店</v>
          </cell>
          <cell r="D92">
            <v>10071.21</v>
          </cell>
        </row>
        <row r="93">
          <cell r="B93">
            <v>570</v>
          </cell>
          <cell r="C93" t="str">
            <v>四川太极青羊区大石西路药店</v>
          </cell>
          <cell r="D93">
            <v>10094.15</v>
          </cell>
        </row>
        <row r="94">
          <cell r="B94">
            <v>723</v>
          </cell>
          <cell r="C94" t="str">
            <v>四川太极锦江区柳翠路药店</v>
          </cell>
          <cell r="D94">
            <v>10211.56</v>
          </cell>
        </row>
        <row r="95">
          <cell r="B95">
            <v>514</v>
          </cell>
          <cell r="C95" t="str">
            <v>四川太极新津邓双镇岷江店</v>
          </cell>
          <cell r="D95">
            <v>10256.15</v>
          </cell>
        </row>
        <row r="96">
          <cell r="B96">
            <v>387</v>
          </cell>
          <cell r="C96" t="str">
            <v>四川太极新乐中街药店</v>
          </cell>
          <cell r="D96">
            <v>10555.59</v>
          </cell>
        </row>
        <row r="97">
          <cell r="B97">
            <v>116482</v>
          </cell>
          <cell r="C97" t="str">
            <v>四川太极锦江区宏济中路药店</v>
          </cell>
          <cell r="D97">
            <v>10775.11</v>
          </cell>
        </row>
        <row r="98">
          <cell r="B98">
            <v>113008</v>
          </cell>
          <cell r="C98" t="str">
            <v>四川太极成都高新区尚锦路药店</v>
          </cell>
          <cell r="D98">
            <v>11005.05</v>
          </cell>
        </row>
        <row r="99">
          <cell r="B99">
            <v>373</v>
          </cell>
          <cell r="C99" t="str">
            <v>四川太极通盈街药店</v>
          </cell>
          <cell r="D99">
            <v>11190.32</v>
          </cell>
        </row>
        <row r="100">
          <cell r="B100">
            <v>107728</v>
          </cell>
          <cell r="C100" t="str">
            <v>四川太极大邑县晋原镇北街药店</v>
          </cell>
          <cell r="D100">
            <v>11307.98</v>
          </cell>
        </row>
        <row r="101">
          <cell r="B101">
            <v>106865</v>
          </cell>
          <cell r="C101" t="str">
            <v>四川太极武侯区丝竹路药店</v>
          </cell>
          <cell r="D101">
            <v>11598.21</v>
          </cell>
        </row>
        <row r="102">
          <cell r="B102">
            <v>104428</v>
          </cell>
          <cell r="C102" t="str">
            <v>四川太极崇州市崇阳镇永康东路药店 </v>
          </cell>
          <cell r="D102">
            <v>11673.67</v>
          </cell>
        </row>
        <row r="103">
          <cell r="B103">
            <v>571</v>
          </cell>
          <cell r="C103" t="str">
            <v>四川太极高新区锦城大道药店</v>
          </cell>
          <cell r="D103">
            <v>12071.78</v>
          </cell>
        </row>
        <row r="104">
          <cell r="B104">
            <v>709</v>
          </cell>
          <cell r="C104" t="str">
            <v>四川太极新都区马超东路店</v>
          </cell>
          <cell r="D104">
            <v>12217.12</v>
          </cell>
        </row>
        <row r="105">
          <cell r="B105">
            <v>546</v>
          </cell>
          <cell r="C105" t="str">
            <v>四川太极锦江区榕声路店</v>
          </cell>
          <cell r="D105">
            <v>12335.34</v>
          </cell>
        </row>
        <row r="106">
          <cell r="B106">
            <v>717</v>
          </cell>
          <cell r="C106" t="str">
            <v>四川太极大邑县晋原镇通达东路五段药店</v>
          </cell>
          <cell r="D106">
            <v>12617.22</v>
          </cell>
        </row>
        <row r="107">
          <cell r="B107">
            <v>116919</v>
          </cell>
          <cell r="C107" t="str">
            <v>四川太极武侯区科华北路药店</v>
          </cell>
          <cell r="D107">
            <v>12677.7</v>
          </cell>
        </row>
        <row r="108">
          <cell r="B108">
            <v>54</v>
          </cell>
          <cell r="C108" t="str">
            <v>四川太极怀远店</v>
          </cell>
          <cell r="D108">
            <v>12916.25</v>
          </cell>
        </row>
        <row r="109">
          <cell r="B109">
            <v>745</v>
          </cell>
          <cell r="C109" t="str">
            <v>四川太极金牛区金沙路药店</v>
          </cell>
          <cell r="D109">
            <v>13111.76</v>
          </cell>
        </row>
        <row r="110">
          <cell r="B110">
            <v>721</v>
          </cell>
          <cell r="C110" t="str">
            <v>四川太极邛崃市临邛镇洪川小区药店</v>
          </cell>
          <cell r="D110">
            <v>13230.92</v>
          </cell>
        </row>
        <row r="111">
          <cell r="B111">
            <v>108277</v>
          </cell>
          <cell r="C111" t="str">
            <v>四川太极金牛区银沙路药店</v>
          </cell>
          <cell r="D111">
            <v>13253.73</v>
          </cell>
        </row>
        <row r="112">
          <cell r="B112">
            <v>587</v>
          </cell>
          <cell r="C112" t="str">
            <v>四川太极都江堰景中路店</v>
          </cell>
          <cell r="D112">
            <v>13287.55</v>
          </cell>
        </row>
        <row r="113">
          <cell r="B113">
            <v>511</v>
          </cell>
          <cell r="C113" t="str">
            <v>四川太极成华杉板桥南一路店</v>
          </cell>
          <cell r="D113">
            <v>13759.31</v>
          </cell>
        </row>
        <row r="114">
          <cell r="B114">
            <v>355</v>
          </cell>
          <cell r="C114" t="str">
            <v>四川太极双林路药店</v>
          </cell>
          <cell r="D114">
            <v>13774.63</v>
          </cell>
        </row>
        <row r="115">
          <cell r="B115">
            <v>572</v>
          </cell>
          <cell r="C115" t="str">
            <v>四川太极郫县郫筒镇东大街药店</v>
          </cell>
          <cell r="D115">
            <v>13777.49</v>
          </cell>
        </row>
        <row r="116">
          <cell r="B116">
            <v>341</v>
          </cell>
          <cell r="C116" t="str">
            <v>四川太极邛崃中心药店</v>
          </cell>
          <cell r="D116">
            <v>15058.45</v>
          </cell>
        </row>
        <row r="117">
          <cell r="B117">
            <v>747</v>
          </cell>
          <cell r="C117" t="str">
            <v>四川太极郫县郫筒镇一环路东南段药店</v>
          </cell>
          <cell r="D117">
            <v>15122.32</v>
          </cell>
        </row>
        <row r="118">
          <cell r="B118">
            <v>726</v>
          </cell>
          <cell r="C118" t="str">
            <v>四川太极金牛区交大路第三药店</v>
          </cell>
          <cell r="D118">
            <v>15559.43</v>
          </cell>
        </row>
        <row r="119">
          <cell r="B119">
            <v>515</v>
          </cell>
          <cell r="C119" t="str">
            <v>四川太极成华区崔家店路药店</v>
          </cell>
          <cell r="D119">
            <v>15627.1</v>
          </cell>
        </row>
        <row r="120">
          <cell r="B120">
            <v>107658</v>
          </cell>
          <cell r="C120" t="str">
            <v>四川太极新都区新都街道万和北路药店</v>
          </cell>
          <cell r="D120">
            <v>15732.46</v>
          </cell>
        </row>
        <row r="121">
          <cell r="B121">
            <v>585</v>
          </cell>
          <cell r="C121" t="str">
            <v>四川太极成华区羊子山西路药店（兴元华盛）</v>
          </cell>
          <cell r="D121">
            <v>16001.52</v>
          </cell>
        </row>
        <row r="122">
          <cell r="B122">
            <v>118074</v>
          </cell>
          <cell r="C122" t="str">
            <v>四川太极高新区泰和二街药店</v>
          </cell>
          <cell r="D122">
            <v>16139.61</v>
          </cell>
        </row>
        <row r="123">
          <cell r="B123">
            <v>111219</v>
          </cell>
          <cell r="C123" t="str">
            <v>四川太极金牛区花照壁药店</v>
          </cell>
          <cell r="D123">
            <v>16389.83</v>
          </cell>
        </row>
        <row r="124">
          <cell r="B124">
            <v>737</v>
          </cell>
          <cell r="C124" t="str">
            <v>四川太极高新区大源北街药店</v>
          </cell>
          <cell r="D124">
            <v>18362.26</v>
          </cell>
        </row>
        <row r="125">
          <cell r="B125">
            <v>103198</v>
          </cell>
          <cell r="C125" t="str">
            <v>四川太极青羊区贝森北路药店</v>
          </cell>
          <cell r="D125">
            <v>18759.66</v>
          </cell>
        </row>
        <row r="126">
          <cell r="B126">
            <v>357</v>
          </cell>
          <cell r="C126" t="str">
            <v>四川太极清江东路药店</v>
          </cell>
          <cell r="D126">
            <v>19030.89</v>
          </cell>
        </row>
        <row r="127">
          <cell r="B127">
            <v>578</v>
          </cell>
          <cell r="C127" t="str">
            <v>四川太极成华区华油路药店</v>
          </cell>
          <cell r="D127">
            <v>19052.02</v>
          </cell>
        </row>
        <row r="128">
          <cell r="B128">
            <v>744</v>
          </cell>
          <cell r="C128" t="str">
            <v>四川太极武侯区科华街药店</v>
          </cell>
          <cell r="D128">
            <v>19918.86</v>
          </cell>
        </row>
        <row r="129">
          <cell r="B129">
            <v>311</v>
          </cell>
          <cell r="C129" t="str">
            <v>四川太极西部店</v>
          </cell>
          <cell r="D129">
            <v>20040.51</v>
          </cell>
        </row>
        <row r="130">
          <cell r="B130">
            <v>730</v>
          </cell>
          <cell r="C130" t="str">
            <v>四川太极新都区新繁镇繁江北路药店</v>
          </cell>
          <cell r="D130">
            <v>20273.15</v>
          </cell>
        </row>
        <row r="131">
          <cell r="B131">
            <v>114844</v>
          </cell>
          <cell r="C131" t="str">
            <v>四川太极成华区培华东路药店</v>
          </cell>
          <cell r="D131">
            <v>21734.21</v>
          </cell>
        </row>
        <row r="132">
          <cell r="B132">
            <v>111400</v>
          </cell>
          <cell r="C132" t="str">
            <v>四川太极邛崃市文君街道杏林路药店</v>
          </cell>
          <cell r="D132">
            <v>22094.24</v>
          </cell>
        </row>
        <row r="133">
          <cell r="B133">
            <v>117491</v>
          </cell>
          <cell r="C133" t="str">
            <v>四川太极金牛区花照壁中横街药店</v>
          </cell>
          <cell r="D133">
            <v>23912.25</v>
          </cell>
        </row>
        <row r="134">
          <cell r="B134">
            <v>750</v>
          </cell>
          <cell r="C134" t="str">
            <v>成都成汉太极大药房有限公司</v>
          </cell>
          <cell r="D134">
            <v>25297.54</v>
          </cell>
        </row>
        <row r="135">
          <cell r="B135">
            <v>377</v>
          </cell>
          <cell r="C135" t="str">
            <v>四川太极新园大道药店</v>
          </cell>
          <cell r="D135">
            <v>25776.3</v>
          </cell>
        </row>
        <row r="136">
          <cell r="B136">
            <v>517</v>
          </cell>
          <cell r="C136" t="str">
            <v>四川太极青羊区北东街店</v>
          </cell>
          <cell r="D136">
            <v>27867.68</v>
          </cell>
        </row>
        <row r="137">
          <cell r="B137">
            <v>108656</v>
          </cell>
          <cell r="C137" t="str">
            <v>四川太极新津县五津镇五津西路二药房</v>
          </cell>
          <cell r="D137">
            <v>28948.06</v>
          </cell>
        </row>
        <row r="138">
          <cell r="B138">
            <v>582</v>
          </cell>
          <cell r="C138" t="str">
            <v>四川太极青羊区十二桥药店</v>
          </cell>
          <cell r="D138">
            <v>31396.58</v>
          </cell>
        </row>
        <row r="139">
          <cell r="B139">
            <v>307</v>
          </cell>
          <cell r="C139" t="str">
            <v>四川太极旗舰店</v>
          </cell>
          <cell r="D139">
            <v>35746.41</v>
          </cell>
        </row>
        <row r="140">
          <cell r="B140">
            <v>385</v>
          </cell>
          <cell r="C140" t="str">
            <v>四川太极五津西路药店</v>
          </cell>
          <cell r="D140">
            <v>38094.9</v>
          </cell>
        </row>
        <row r="141">
          <cell r="B141">
            <v>343</v>
          </cell>
          <cell r="C141" t="str">
            <v>四川太极光华药店</v>
          </cell>
          <cell r="D141">
            <v>42092.71</v>
          </cell>
        </row>
        <row r="142">
          <cell r="B142">
            <v>337</v>
          </cell>
          <cell r="C142" t="str">
            <v>四川太极浆洗街药店</v>
          </cell>
          <cell r="D142">
            <v>48077.57</v>
          </cell>
        </row>
        <row r="143">
          <cell r="B143">
            <v>114685</v>
          </cell>
          <cell r="C143" t="str">
            <v>四川太极青羊区青龙街药店</v>
          </cell>
          <cell r="D143">
            <v>49920.89</v>
          </cell>
        </row>
        <row r="144">
          <cell r="B144">
            <v>329</v>
          </cell>
          <cell r="C144" t="str">
            <v>四川太极温江店</v>
          </cell>
          <cell r="D144">
            <v>79555.31</v>
          </cell>
        </row>
        <row r="145">
          <cell r="C145" t="str">
            <v/>
          </cell>
          <cell r="D145">
            <v>1537642.78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门店PK分组"/>
      <sheetName val="门店完成"/>
      <sheetName val="Sheet1"/>
      <sheetName val="Sheet2"/>
    </sheetNames>
    <sheetDataSet>
      <sheetData sheetId="0"/>
      <sheetData sheetId="1">
        <row r="1">
          <cell r="A1" t="str">
            <v>2023.1.13-1.19</v>
          </cell>
        </row>
        <row r="1">
          <cell r="G1" t="str">
            <v>1.13-1.15（挑战一）</v>
          </cell>
        </row>
        <row r="1">
          <cell r="J1" t="str">
            <v>1.13-1.15（挑战二）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3天合计PK金</v>
          </cell>
          <cell r="G2" t="str">
            <v>1档销售</v>
          </cell>
          <cell r="H2" t="str">
            <v>1档毛利</v>
          </cell>
          <cell r="I2" t="str">
            <v>1档毛利率</v>
          </cell>
          <cell r="J2" t="str">
            <v>2档销售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600</v>
          </cell>
          <cell r="G3">
            <v>28000</v>
          </cell>
          <cell r="H3">
            <v>5372.92799999998</v>
          </cell>
          <cell r="I3">
            <v>0.191890285714285</v>
          </cell>
          <cell r="J3">
            <v>30545.4545454545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600</v>
          </cell>
          <cell r="G4">
            <v>20631</v>
          </cell>
          <cell r="H4">
            <v>4126.2</v>
          </cell>
          <cell r="I4">
            <v>0.2</v>
          </cell>
          <cell r="J4">
            <v>22506.5454545455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600</v>
          </cell>
          <cell r="G5">
            <v>20500</v>
          </cell>
          <cell r="H5">
            <v>5195.48778571427</v>
          </cell>
          <cell r="I5">
            <v>0.253438428571428</v>
          </cell>
          <cell r="J5">
            <v>22363.6363636364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300</v>
          </cell>
          <cell r="G6">
            <v>9000</v>
          </cell>
          <cell r="H6">
            <v>2128.78285714286</v>
          </cell>
          <cell r="I6">
            <v>0.236531428571428</v>
          </cell>
          <cell r="J6">
            <v>9818.18181818182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300</v>
          </cell>
          <cell r="G7">
            <v>7000</v>
          </cell>
          <cell r="H7">
            <v>1746.668</v>
          </cell>
          <cell r="I7">
            <v>0.249524</v>
          </cell>
          <cell r="J7">
            <v>7636.36363636364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600</v>
          </cell>
          <cell r="G8">
            <v>40000</v>
          </cell>
          <cell r="H8">
            <v>10257.4685714286</v>
          </cell>
          <cell r="I8">
            <v>0.256436714285715</v>
          </cell>
          <cell r="J8">
            <v>43636.3636363636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600</v>
          </cell>
          <cell r="G9">
            <v>27000</v>
          </cell>
          <cell r="H9">
            <v>6474.04842857144</v>
          </cell>
          <cell r="I9">
            <v>0.239779571428572</v>
          </cell>
          <cell r="J9">
            <v>29454.5454545455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600</v>
          </cell>
          <cell r="G10">
            <v>49000</v>
          </cell>
          <cell r="H10">
            <v>8829.8</v>
          </cell>
          <cell r="I10">
            <v>0.1802</v>
          </cell>
          <cell r="J10">
            <v>53454.5454545454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600</v>
          </cell>
          <cell r="G11">
            <v>23750</v>
          </cell>
          <cell r="H11">
            <v>5142.89285714285</v>
          </cell>
          <cell r="I11">
            <v>0.216542857142857</v>
          </cell>
          <cell r="J11">
            <v>25909.0909090909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450</v>
          </cell>
          <cell r="G12">
            <v>16720</v>
          </cell>
          <cell r="H12">
            <v>3300.31302857143</v>
          </cell>
          <cell r="I12">
            <v>0.197387142857143</v>
          </cell>
          <cell r="J12">
            <v>18240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450</v>
          </cell>
          <cell r="G13">
            <v>18000</v>
          </cell>
          <cell r="H13">
            <v>4370.00142857143</v>
          </cell>
          <cell r="I13">
            <v>0.242777857142857</v>
          </cell>
          <cell r="J13">
            <v>19636.3636363636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450</v>
          </cell>
          <cell r="G14">
            <v>17280</v>
          </cell>
          <cell r="H14">
            <v>3957.73714285715</v>
          </cell>
          <cell r="I14">
            <v>0.229035714285715</v>
          </cell>
          <cell r="J14">
            <v>18850.9090909091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450</v>
          </cell>
          <cell r="G15">
            <v>18144</v>
          </cell>
          <cell r="H15">
            <v>4184.335584</v>
          </cell>
          <cell r="I15">
            <v>0.230618142857143</v>
          </cell>
          <cell r="J15">
            <v>19793.4545454545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450</v>
          </cell>
          <cell r="G16">
            <v>17280</v>
          </cell>
          <cell r="H16">
            <v>4779.50729142857</v>
          </cell>
          <cell r="I16">
            <v>0.276591857142857</v>
          </cell>
          <cell r="J16">
            <v>18850.9090909091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450</v>
          </cell>
          <cell r="G17">
            <v>16200</v>
          </cell>
          <cell r="H17">
            <v>4398.48514285714</v>
          </cell>
          <cell r="I17">
            <v>0.271511428571428</v>
          </cell>
          <cell r="J17">
            <v>17672.7272727273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450</v>
          </cell>
          <cell r="G18">
            <v>16280</v>
          </cell>
          <cell r="H18">
            <v>3974.11777714285</v>
          </cell>
          <cell r="I18">
            <v>0.244110428571428</v>
          </cell>
          <cell r="J18">
            <v>17760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450</v>
          </cell>
          <cell r="G19">
            <v>15400</v>
          </cell>
          <cell r="H19">
            <v>4389.05720000001</v>
          </cell>
          <cell r="I19">
            <v>0.285003714285715</v>
          </cell>
          <cell r="J19">
            <v>16800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450</v>
          </cell>
          <cell r="G20">
            <v>15552</v>
          </cell>
          <cell r="H20">
            <v>3701.85144685715</v>
          </cell>
          <cell r="I20">
            <v>0.238030571428572</v>
          </cell>
          <cell r="J20">
            <v>16965.8181818182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300</v>
          </cell>
          <cell r="G21">
            <v>15120</v>
          </cell>
          <cell r="H21">
            <v>3457.98288</v>
          </cell>
          <cell r="I21">
            <v>0.228702571428572</v>
          </cell>
          <cell r="J21">
            <v>16494.5454545455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300</v>
          </cell>
          <cell r="G22">
            <v>14560</v>
          </cell>
          <cell r="H22">
            <v>3944.71792</v>
          </cell>
          <cell r="I22">
            <v>0.270928428571428</v>
          </cell>
          <cell r="J22">
            <v>15883.6363636364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300</v>
          </cell>
          <cell r="G23">
            <v>13200</v>
          </cell>
          <cell r="H23">
            <v>2815.49022857143</v>
          </cell>
          <cell r="I23">
            <v>0.213294714285715</v>
          </cell>
          <cell r="J23">
            <v>14400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300</v>
          </cell>
          <cell r="G24">
            <v>12760</v>
          </cell>
          <cell r="H24">
            <v>3764.17448</v>
          </cell>
          <cell r="I24">
            <v>0.294998</v>
          </cell>
          <cell r="J24">
            <v>13920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300</v>
          </cell>
          <cell r="G25">
            <v>14080</v>
          </cell>
          <cell r="H25">
            <v>3865.09677714286</v>
          </cell>
          <cell r="I25">
            <v>0.274509714285715</v>
          </cell>
          <cell r="J25">
            <v>15360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300</v>
          </cell>
          <cell r="G26">
            <v>12348</v>
          </cell>
          <cell r="H26">
            <v>2365.3476</v>
          </cell>
          <cell r="I26">
            <v>0.191557142857143</v>
          </cell>
          <cell r="J26">
            <v>13470.5454545455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300</v>
          </cell>
          <cell r="G27">
            <v>12760</v>
          </cell>
          <cell r="H27">
            <v>2729.07963428572</v>
          </cell>
          <cell r="I27">
            <v>0.213877714285715</v>
          </cell>
          <cell r="J27">
            <v>13920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300</v>
          </cell>
          <cell r="G28">
            <v>9500</v>
          </cell>
          <cell r="H28">
            <v>2399.75292857143</v>
          </cell>
          <cell r="I28">
            <v>0.252605571428572</v>
          </cell>
          <cell r="J28">
            <v>10363.6363636364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300</v>
          </cell>
          <cell r="G29">
            <v>9200</v>
          </cell>
          <cell r="H29">
            <v>1762.32571428572</v>
          </cell>
          <cell r="I29">
            <v>0.191557142857143</v>
          </cell>
          <cell r="J29">
            <v>10036.3636363636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300</v>
          </cell>
          <cell r="G30">
            <v>9900</v>
          </cell>
          <cell r="H30">
            <v>2042.35727142858</v>
          </cell>
          <cell r="I30">
            <v>0.206298714285715</v>
          </cell>
          <cell r="J30">
            <v>10800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300</v>
          </cell>
          <cell r="G31">
            <v>8800</v>
          </cell>
          <cell r="H31">
            <v>2114.45771428571</v>
          </cell>
          <cell r="I31">
            <v>0.240279285714285</v>
          </cell>
          <cell r="J31">
            <v>9600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150</v>
          </cell>
          <cell r="G32">
            <v>9240</v>
          </cell>
          <cell r="H32">
            <v>2411.03148</v>
          </cell>
          <cell r="I32">
            <v>0.260934142857143</v>
          </cell>
          <cell r="J32">
            <v>10080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150</v>
          </cell>
          <cell r="G33">
            <v>9200</v>
          </cell>
          <cell r="H33">
            <v>2145.44</v>
          </cell>
          <cell r="I33">
            <v>0.2332</v>
          </cell>
          <cell r="J33">
            <v>10036.3636363636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450</v>
          </cell>
          <cell r="G34">
            <v>20100</v>
          </cell>
          <cell r="H34">
            <v>4854.7242857143</v>
          </cell>
          <cell r="I34">
            <v>0.241528571428572</v>
          </cell>
          <cell r="J34">
            <v>21927.2727272727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450</v>
          </cell>
          <cell r="G35">
            <v>18700</v>
          </cell>
          <cell r="H35">
            <v>4239.35945714287</v>
          </cell>
          <cell r="I35">
            <v>0.226703714285715</v>
          </cell>
          <cell r="J35">
            <v>20400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300</v>
          </cell>
          <cell r="G36">
            <v>18000</v>
          </cell>
          <cell r="H36">
            <v>4647.34285714287</v>
          </cell>
          <cell r="I36">
            <v>0.258185714285715</v>
          </cell>
          <cell r="J36">
            <v>19636.3636363636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300</v>
          </cell>
          <cell r="G37">
            <v>14520</v>
          </cell>
          <cell r="H37">
            <v>2462.592</v>
          </cell>
          <cell r="I37">
            <v>0.1696</v>
          </cell>
          <cell r="J37">
            <v>15840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300</v>
          </cell>
          <cell r="G38">
            <v>16000</v>
          </cell>
          <cell r="H38">
            <v>4332.18971428571</v>
          </cell>
          <cell r="I38">
            <v>0.270761857142857</v>
          </cell>
          <cell r="J38">
            <v>17454.5454545455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300</v>
          </cell>
          <cell r="G39">
            <v>15120</v>
          </cell>
          <cell r="H39">
            <v>4227.40296</v>
          </cell>
          <cell r="I39">
            <v>0.279590142857143</v>
          </cell>
          <cell r="J39">
            <v>16494.5454545455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300</v>
          </cell>
          <cell r="G40">
            <v>13800</v>
          </cell>
          <cell r="H40">
            <v>2528.55428571429</v>
          </cell>
          <cell r="I40">
            <v>0.183228571428572</v>
          </cell>
          <cell r="J40">
            <v>15054.5454545455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300</v>
          </cell>
          <cell r="G41">
            <v>14500</v>
          </cell>
          <cell r="H41">
            <v>3300.48792857142</v>
          </cell>
          <cell r="I41">
            <v>0.227619857142857</v>
          </cell>
          <cell r="J41">
            <v>15818.1818181818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300</v>
          </cell>
          <cell r="G42">
            <v>10120</v>
          </cell>
          <cell r="H42">
            <v>2623.79649714286</v>
          </cell>
          <cell r="I42">
            <v>0.259268428571428</v>
          </cell>
          <cell r="J42">
            <v>11040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300</v>
          </cell>
          <cell r="G43">
            <v>9900</v>
          </cell>
          <cell r="H43">
            <v>2720.94428571428</v>
          </cell>
          <cell r="I43">
            <v>0.274842857142857</v>
          </cell>
          <cell r="J43">
            <v>10800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300</v>
          </cell>
          <cell r="G44">
            <v>9900</v>
          </cell>
          <cell r="H44">
            <v>2480.18194285714</v>
          </cell>
          <cell r="I44">
            <v>0.250523428571428</v>
          </cell>
          <cell r="J44">
            <v>10800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300</v>
          </cell>
          <cell r="G45">
            <v>8800</v>
          </cell>
          <cell r="H45">
            <v>2345.32571428571</v>
          </cell>
          <cell r="I45">
            <v>0.266514285714285</v>
          </cell>
          <cell r="J45">
            <v>9600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300</v>
          </cell>
          <cell r="G46">
            <v>9400</v>
          </cell>
          <cell r="H46">
            <v>1784.19654285715</v>
          </cell>
          <cell r="I46">
            <v>0.189808142857143</v>
          </cell>
          <cell r="J46">
            <v>10254.5454545455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300</v>
          </cell>
          <cell r="G47">
            <v>9400</v>
          </cell>
          <cell r="H47">
            <v>2421.46551428572</v>
          </cell>
          <cell r="I47">
            <v>0.257602714285715</v>
          </cell>
          <cell r="J47">
            <v>10254.5454545455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300</v>
          </cell>
          <cell r="G48">
            <v>8360</v>
          </cell>
          <cell r="H48">
            <v>1886.19156</v>
          </cell>
          <cell r="I48">
            <v>0.225621</v>
          </cell>
          <cell r="J48">
            <v>9120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300</v>
          </cell>
          <cell r="G49">
            <v>8000</v>
          </cell>
          <cell r="H49">
            <v>2132.11428571428</v>
          </cell>
          <cell r="I49">
            <v>0.266514285714285</v>
          </cell>
          <cell r="J49">
            <v>8727.27272727273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300</v>
          </cell>
          <cell r="G50">
            <v>9500</v>
          </cell>
          <cell r="H50">
            <v>2057.15714285714</v>
          </cell>
          <cell r="I50">
            <v>0.216542857142857</v>
          </cell>
          <cell r="J50">
            <v>10363.6363636364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300</v>
          </cell>
          <cell r="G51">
            <v>7500</v>
          </cell>
          <cell r="H51">
            <v>1873.92857142857</v>
          </cell>
          <cell r="I51">
            <v>0.249857142857143</v>
          </cell>
          <cell r="J51">
            <v>8181.81818181818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150</v>
          </cell>
          <cell r="G52">
            <v>8228</v>
          </cell>
          <cell r="H52">
            <v>2240.163508</v>
          </cell>
          <cell r="I52">
            <v>0.272261</v>
          </cell>
          <cell r="J52">
            <v>8976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600</v>
          </cell>
          <cell r="G53">
            <v>140000</v>
          </cell>
          <cell r="H53">
            <v>28700</v>
          </cell>
          <cell r="I53">
            <v>0.205</v>
          </cell>
          <cell r="J53">
            <v>152727.272727273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600</v>
          </cell>
          <cell r="G54">
            <v>50200</v>
          </cell>
          <cell r="H54">
            <v>13508.6263714286</v>
          </cell>
          <cell r="I54">
            <v>0.269096142857143</v>
          </cell>
          <cell r="J54">
            <v>54763.6363636364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600</v>
          </cell>
          <cell r="G55">
            <v>22500</v>
          </cell>
          <cell r="H55">
            <v>4028.94642857141</v>
          </cell>
          <cell r="I55">
            <v>0.179064285714285</v>
          </cell>
          <cell r="J55">
            <v>24545.4545454545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300</v>
          </cell>
          <cell r="G56">
            <v>15400</v>
          </cell>
          <cell r="H56">
            <v>4614.7948</v>
          </cell>
          <cell r="I56">
            <v>0.299662</v>
          </cell>
          <cell r="J56">
            <v>16800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300</v>
          </cell>
          <cell r="G57">
            <v>12650</v>
          </cell>
          <cell r="H57">
            <v>2610.7323</v>
          </cell>
          <cell r="I57">
            <v>0.206382</v>
          </cell>
          <cell r="J57">
            <v>13800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300</v>
          </cell>
          <cell r="G58">
            <v>11000</v>
          </cell>
          <cell r="H58">
            <v>2639.40757142858</v>
          </cell>
          <cell r="I58">
            <v>0.239946142857143</v>
          </cell>
          <cell r="J58">
            <v>12000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300</v>
          </cell>
          <cell r="G59">
            <v>12100</v>
          </cell>
          <cell r="H59">
            <v>3812.34527142857</v>
          </cell>
          <cell r="I59">
            <v>0.315069857142857</v>
          </cell>
          <cell r="J59">
            <v>13200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300</v>
          </cell>
          <cell r="G60">
            <v>12650</v>
          </cell>
          <cell r="H60">
            <v>3476.76214285714</v>
          </cell>
          <cell r="I60">
            <v>0.274842857142857</v>
          </cell>
          <cell r="J60">
            <v>13800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450</v>
          </cell>
          <cell r="G61">
            <v>12100</v>
          </cell>
          <cell r="H61">
            <v>2919.47244285715</v>
          </cell>
          <cell r="I61">
            <v>0.241278714285715</v>
          </cell>
          <cell r="J61">
            <v>13200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450</v>
          </cell>
          <cell r="G62">
            <v>9500</v>
          </cell>
          <cell r="H62">
            <v>2364.9395</v>
          </cell>
          <cell r="I62">
            <v>0.248941</v>
          </cell>
          <cell r="J62">
            <v>10363.6363636364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300</v>
          </cell>
          <cell r="G63">
            <v>11000</v>
          </cell>
          <cell r="H63">
            <v>2811.64242857143</v>
          </cell>
          <cell r="I63">
            <v>0.255603857142857</v>
          </cell>
          <cell r="J63">
            <v>12000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300</v>
          </cell>
          <cell r="G64">
            <v>9890</v>
          </cell>
          <cell r="H64">
            <v>2921.64869857143</v>
          </cell>
          <cell r="I64">
            <v>0.295414428571428</v>
          </cell>
          <cell r="J64">
            <v>10789.0909090909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300</v>
          </cell>
          <cell r="G65">
            <v>9522</v>
          </cell>
          <cell r="H65">
            <v>2608.33017342858</v>
          </cell>
          <cell r="I65">
            <v>0.273926714285715</v>
          </cell>
          <cell r="J65">
            <v>10387.6363636364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300</v>
          </cell>
          <cell r="G66">
            <v>9900</v>
          </cell>
          <cell r="H66">
            <v>2507.39138571428</v>
          </cell>
          <cell r="I66">
            <v>0.253271857142857</v>
          </cell>
          <cell r="J66">
            <v>10800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300</v>
          </cell>
          <cell r="G67">
            <v>9200</v>
          </cell>
          <cell r="H67">
            <v>2329.33485714286</v>
          </cell>
          <cell r="I67">
            <v>0.253188571428572</v>
          </cell>
          <cell r="J67">
            <v>10036.3636363636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300</v>
          </cell>
          <cell r="G68">
            <v>8050</v>
          </cell>
          <cell r="H68">
            <v>1833.0103</v>
          </cell>
          <cell r="I68">
            <v>0.227703142857143</v>
          </cell>
          <cell r="J68">
            <v>8781.81818181818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600</v>
          </cell>
          <cell r="G69">
            <v>28000</v>
          </cell>
          <cell r="H69">
            <v>6529.6</v>
          </cell>
          <cell r="I69">
            <v>0.2332</v>
          </cell>
          <cell r="J69">
            <v>30545.4545454545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600</v>
          </cell>
          <cell r="G70">
            <v>23000</v>
          </cell>
          <cell r="H70">
            <v>6417.16428571429</v>
          </cell>
          <cell r="I70">
            <v>0.279007142857143</v>
          </cell>
          <cell r="J70">
            <v>25090.9090909091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600</v>
          </cell>
          <cell r="G71">
            <v>21600</v>
          </cell>
          <cell r="H71">
            <v>5756.70857142856</v>
          </cell>
          <cell r="I71">
            <v>0.266514285714285</v>
          </cell>
          <cell r="J71">
            <v>23563.6363636364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450</v>
          </cell>
          <cell r="G72">
            <v>18920</v>
          </cell>
          <cell r="H72">
            <v>4979.41965714285</v>
          </cell>
          <cell r="I72">
            <v>0.263182857142857</v>
          </cell>
          <cell r="J72">
            <v>20640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450</v>
          </cell>
          <cell r="G73">
            <v>16380</v>
          </cell>
          <cell r="H73">
            <v>3691.57932000001</v>
          </cell>
          <cell r="I73">
            <v>0.225371142857143</v>
          </cell>
          <cell r="J73">
            <v>17869.0909090909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450</v>
          </cell>
          <cell r="G74">
            <v>17600</v>
          </cell>
          <cell r="H74">
            <v>4177.61142857142</v>
          </cell>
          <cell r="I74">
            <v>0.237364285714285</v>
          </cell>
          <cell r="J74">
            <v>19200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450</v>
          </cell>
          <cell r="G75">
            <v>15120</v>
          </cell>
          <cell r="H75">
            <v>4251.32928</v>
          </cell>
          <cell r="I75">
            <v>0.281172571428572</v>
          </cell>
          <cell r="J75">
            <v>16494.5454545455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450</v>
          </cell>
          <cell r="G76">
            <v>16128</v>
          </cell>
          <cell r="H76">
            <v>3981.339648</v>
          </cell>
          <cell r="I76">
            <v>0.246858857142857</v>
          </cell>
          <cell r="J76">
            <v>17594.1818181818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300</v>
          </cell>
          <cell r="G77">
            <v>14960</v>
          </cell>
          <cell r="H77">
            <v>4111.64914285714</v>
          </cell>
          <cell r="I77">
            <v>0.274842857142857</v>
          </cell>
          <cell r="J77">
            <v>16320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300</v>
          </cell>
          <cell r="G78">
            <v>13200</v>
          </cell>
          <cell r="H78">
            <v>3531.18102857144</v>
          </cell>
          <cell r="I78">
            <v>0.267513714285715</v>
          </cell>
          <cell r="J78">
            <v>14400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300</v>
          </cell>
          <cell r="G79">
            <v>12528</v>
          </cell>
          <cell r="H79">
            <v>3339.93437485715</v>
          </cell>
          <cell r="I79">
            <v>0.266597571428572</v>
          </cell>
          <cell r="J79">
            <v>13666.9090909091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300</v>
          </cell>
          <cell r="G80">
            <v>11880</v>
          </cell>
          <cell r="H80">
            <v>3247.32332571429</v>
          </cell>
          <cell r="I80">
            <v>0.273343714285715</v>
          </cell>
          <cell r="J80">
            <v>12960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300</v>
          </cell>
          <cell r="G81">
            <v>11000</v>
          </cell>
          <cell r="H81">
            <v>2931.65714285714</v>
          </cell>
          <cell r="I81">
            <v>0.266514285714285</v>
          </cell>
          <cell r="J81">
            <v>12000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150</v>
          </cell>
          <cell r="G82">
            <v>11000</v>
          </cell>
          <cell r="H82">
            <v>2547.79328571429</v>
          </cell>
          <cell r="I82">
            <v>0.231617571428572</v>
          </cell>
          <cell r="J82">
            <v>12000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150</v>
          </cell>
          <cell r="G83">
            <v>9500</v>
          </cell>
          <cell r="H83">
            <v>2511.31414285714</v>
          </cell>
          <cell r="I83">
            <v>0.264348857142857</v>
          </cell>
          <cell r="J83">
            <v>10363.6363636364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300</v>
          </cell>
          <cell r="G84">
            <v>10580</v>
          </cell>
          <cell r="H84">
            <v>3062.04092857143</v>
          </cell>
          <cell r="I84">
            <v>0.289417857142857</v>
          </cell>
          <cell r="J84">
            <v>11541.8181818182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300</v>
          </cell>
          <cell r="G85">
            <v>9500</v>
          </cell>
          <cell r="H85">
            <v>2750.26085714286</v>
          </cell>
          <cell r="I85">
            <v>0.289501142857143</v>
          </cell>
          <cell r="J85">
            <v>10363.6363636364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  <cell r="F86">
            <v>300</v>
          </cell>
          <cell r="G86">
            <v>9900</v>
          </cell>
          <cell r="H86">
            <v>2679.68830414746</v>
          </cell>
          <cell r="I86">
            <v>0.270675586277521</v>
          </cell>
          <cell r="J86">
            <v>10800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300</v>
          </cell>
          <cell r="G87">
            <v>9900</v>
          </cell>
          <cell r="H87">
            <v>1896.41571428572</v>
          </cell>
          <cell r="I87">
            <v>0.191557142857143</v>
          </cell>
          <cell r="J87">
            <v>10800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150</v>
          </cell>
          <cell r="G88">
            <v>7000</v>
          </cell>
          <cell r="H88">
            <v>1879.592</v>
          </cell>
          <cell r="I88">
            <v>0.268513142857143</v>
          </cell>
          <cell r="J88">
            <v>7636.36363636364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  <cell r="F89">
            <v>150</v>
          </cell>
          <cell r="G89">
            <v>7000</v>
          </cell>
          <cell r="H89">
            <v>1984.532</v>
          </cell>
          <cell r="I89">
            <v>0.283504571428572</v>
          </cell>
          <cell r="J89">
            <v>7636.36363636364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150</v>
          </cell>
          <cell r="G90">
            <v>6500</v>
          </cell>
          <cell r="H90">
            <v>1546.116</v>
          </cell>
          <cell r="I90">
            <v>0.237864</v>
          </cell>
          <cell r="J90">
            <v>7090.90909090909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450</v>
          </cell>
          <cell r="G91">
            <v>19040</v>
          </cell>
          <cell r="H91">
            <v>4957.08576</v>
          </cell>
          <cell r="I91">
            <v>0.260351142857143</v>
          </cell>
          <cell r="J91">
            <v>20770.9090909091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450</v>
          </cell>
          <cell r="G92">
            <v>10560</v>
          </cell>
          <cell r="H92">
            <v>2406.30418285715</v>
          </cell>
          <cell r="I92">
            <v>0.227869714285715</v>
          </cell>
          <cell r="J92">
            <v>11520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450</v>
          </cell>
          <cell r="G93">
            <v>11440</v>
          </cell>
          <cell r="H93">
            <v>3140.39113142858</v>
          </cell>
          <cell r="I93">
            <v>0.274509714285715</v>
          </cell>
          <cell r="J93">
            <v>12480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300</v>
          </cell>
          <cell r="G94">
            <v>9504</v>
          </cell>
          <cell r="H94">
            <v>2295.48754285714</v>
          </cell>
          <cell r="I94">
            <v>0.241528571428572</v>
          </cell>
          <cell r="J94">
            <v>10368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300</v>
          </cell>
          <cell r="G95">
            <v>9400</v>
          </cell>
          <cell r="H95">
            <v>2426.94571428572</v>
          </cell>
          <cell r="I95">
            <v>0.258185714285715</v>
          </cell>
          <cell r="J95">
            <v>10254.5454545455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300</v>
          </cell>
          <cell r="G96">
            <v>8800</v>
          </cell>
          <cell r="H96">
            <v>1832.28571428571</v>
          </cell>
          <cell r="I96">
            <v>0.208214285714285</v>
          </cell>
          <cell r="J96">
            <v>9600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300</v>
          </cell>
          <cell r="G97">
            <v>8800</v>
          </cell>
          <cell r="H97">
            <v>2264.70514285714</v>
          </cell>
          <cell r="I97">
            <v>0.257352857142857</v>
          </cell>
          <cell r="J97">
            <v>9600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150</v>
          </cell>
          <cell r="G98">
            <v>4180</v>
          </cell>
          <cell r="H98">
            <v>905.149142857142</v>
          </cell>
          <cell r="I98">
            <v>0.216542857142857</v>
          </cell>
          <cell r="J98">
            <v>4560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600</v>
          </cell>
          <cell r="G99">
            <v>45000</v>
          </cell>
          <cell r="H99">
            <v>8260.27714285717</v>
          </cell>
          <cell r="I99">
            <v>0.183561714285715</v>
          </cell>
          <cell r="J99">
            <v>49090.9090909091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600</v>
          </cell>
          <cell r="G100">
            <v>49000</v>
          </cell>
          <cell r="H100">
            <v>8161.99999999997</v>
          </cell>
          <cell r="I100">
            <v>0.166571428571428</v>
          </cell>
          <cell r="J100">
            <v>53454.5454545454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600</v>
          </cell>
          <cell r="G101">
            <v>48000</v>
          </cell>
          <cell r="H101">
            <v>10138.2034285715</v>
          </cell>
          <cell r="I101">
            <v>0.211212571428572</v>
          </cell>
          <cell r="J101">
            <v>52363.6363636364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450</v>
          </cell>
          <cell r="G102">
            <v>22000</v>
          </cell>
          <cell r="H102">
            <v>5817.50714285715</v>
          </cell>
          <cell r="I102">
            <v>0.264432142857143</v>
          </cell>
          <cell r="J102">
            <v>24000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450</v>
          </cell>
          <cell r="G103">
            <v>20520</v>
          </cell>
          <cell r="H103">
            <v>5793.5874857143</v>
          </cell>
          <cell r="I103">
            <v>0.282338571428572</v>
          </cell>
          <cell r="J103">
            <v>22385.4545454545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450</v>
          </cell>
          <cell r="G104">
            <v>20608</v>
          </cell>
          <cell r="H104">
            <v>5492.32639999998</v>
          </cell>
          <cell r="I104">
            <v>0.266514285714285</v>
          </cell>
          <cell r="J104">
            <v>22481.4545454545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300</v>
          </cell>
          <cell r="G105">
            <v>19008</v>
          </cell>
          <cell r="H105">
            <v>4382.00656457143</v>
          </cell>
          <cell r="I105">
            <v>0.230534857142857</v>
          </cell>
          <cell r="J105">
            <v>20736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300</v>
          </cell>
          <cell r="G106">
            <v>18000</v>
          </cell>
          <cell r="H106">
            <v>3298.1142857143</v>
          </cell>
          <cell r="I106">
            <v>0.183228571428572</v>
          </cell>
          <cell r="J106">
            <v>19636.3636363636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300</v>
          </cell>
          <cell r="G107">
            <v>16416</v>
          </cell>
          <cell r="H107">
            <v>3759.85028571429</v>
          </cell>
          <cell r="I107">
            <v>0.229035714285715</v>
          </cell>
          <cell r="J107">
            <v>17908.3636363636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300</v>
          </cell>
          <cell r="G108">
            <v>18750</v>
          </cell>
          <cell r="H108">
            <v>4840.98214285716</v>
          </cell>
          <cell r="I108">
            <v>0.258185714285715</v>
          </cell>
          <cell r="J108">
            <v>20454.5454545455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300</v>
          </cell>
          <cell r="G109">
            <v>16848</v>
          </cell>
          <cell r="H109">
            <v>4363.94489142857</v>
          </cell>
          <cell r="I109">
            <v>0.259018571428572</v>
          </cell>
          <cell r="J109">
            <v>18379.6363636364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300</v>
          </cell>
          <cell r="G110">
            <v>15000</v>
          </cell>
          <cell r="H110">
            <v>3060.75</v>
          </cell>
          <cell r="I110">
            <v>0.20405</v>
          </cell>
          <cell r="J110">
            <v>16363.6363636364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  <cell r="F111">
            <v>300</v>
          </cell>
          <cell r="G111">
            <v>15400</v>
          </cell>
          <cell r="H111">
            <v>4486.5348</v>
          </cell>
          <cell r="I111">
            <v>0.291333428571428</v>
          </cell>
          <cell r="J111">
            <v>16800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300</v>
          </cell>
          <cell r="G112">
            <v>14688</v>
          </cell>
          <cell r="H112">
            <v>4068.69770057142</v>
          </cell>
          <cell r="I112">
            <v>0.277008285714285</v>
          </cell>
          <cell r="J112">
            <v>16023.2727272727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300</v>
          </cell>
          <cell r="G113">
            <v>15640</v>
          </cell>
          <cell r="H113">
            <v>4298.54228571428</v>
          </cell>
          <cell r="I113">
            <v>0.274842857142857</v>
          </cell>
          <cell r="J113">
            <v>17061.8181818182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300</v>
          </cell>
          <cell r="G114">
            <v>12100</v>
          </cell>
          <cell r="H114">
            <v>3366.91661428572</v>
          </cell>
          <cell r="I114">
            <v>0.278257571428572</v>
          </cell>
          <cell r="J114">
            <v>13200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300</v>
          </cell>
          <cell r="G115">
            <v>13200</v>
          </cell>
          <cell r="H115">
            <v>3041.96074285714</v>
          </cell>
          <cell r="I115">
            <v>0.230451571428572</v>
          </cell>
          <cell r="J115">
            <v>14400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300</v>
          </cell>
          <cell r="G116">
            <v>12528</v>
          </cell>
          <cell r="H116">
            <v>3737.47108114285</v>
          </cell>
          <cell r="I116">
            <v>0.298329428571428</v>
          </cell>
          <cell r="J116">
            <v>13666.9090909091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300</v>
          </cell>
          <cell r="G117">
            <v>12096</v>
          </cell>
          <cell r="H117">
            <v>3686.164416</v>
          </cell>
          <cell r="I117">
            <v>0.304742428571428</v>
          </cell>
          <cell r="J117">
            <v>13195.6363636364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300</v>
          </cell>
          <cell r="G118">
            <v>10080</v>
          </cell>
          <cell r="H118">
            <v>2098.8</v>
          </cell>
          <cell r="I118">
            <v>0.208214285714285</v>
          </cell>
          <cell r="J118">
            <v>10996.3636363636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300</v>
          </cell>
          <cell r="G119">
            <v>10580</v>
          </cell>
          <cell r="H119">
            <v>2700.76415714286</v>
          </cell>
          <cell r="I119">
            <v>0.255270714285715</v>
          </cell>
          <cell r="J119">
            <v>11541.8181818182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300</v>
          </cell>
          <cell r="G120">
            <v>10120</v>
          </cell>
          <cell r="H120">
            <v>2492.31167428571</v>
          </cell>
          <cell r="I120">
            <v>0.246275857142857</v>
          </cell>
          <cell r="J120">
            <v>11040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300</v>
          </cell>
          <cell r="G121">
            <v>9196</v>
          </cell>
          <cell r="H121">
            <v>2167.48406285714</v>
          </cell>
          <cell r="I121">
            <v>0.235698571428572</v>
          </cell>
          <cell r="J121">
            <v>10032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300</v>
          </cell>
          <cell r="G122">
            <v>9500</v>
          </cell>
          <cell r="H122">
            <v>2811.97557142857</v>
          </cell>
          <cell r="I122">
            <v>0.295997428571428</v>
          </cell>
          <cell r="J122">
            <v>10363.6363636364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300</v>
          </cell>
          <cell r="G123">
            <v>8580</v>
          </cell>
          <cell r="H123">
            <v>1857.93771428571</v>
          </cell>
          <cell r="I123">
            <v>0.216542857142857</v>
          </cell>
          <cell r="J123">
            <v>9360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150</v>
          </cell>
          <cell r="G124">
            <v>3800</v>
          </cell>
          <cell r="H124">
            <v>712.092857142856</v>
          </cell>
          <cell r="I124">
            <v>0.187392857142857</v>
          </cell>
          <cell r="J124">
            <v>4145.45454545455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450</v>
          </cell>
          <cell r="G125">
            <v>28080</v>
          </cell>
          <cell r="H125">
            <v>7331.70805714288</v>
          </cell>
          <cell r="I125">
            <v>0.261100714285715</v>
          </cell>
          <cell r="J125">
            <v>30632.7272727273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450</v>
          </cell>
          <cell r="G126">
            <v>18500</v>
          </cell>
          <cell r="H126">
            <v>3260.30257142858</v>
          </cell>
          <cell r="I126">
            <v>0.176232571428572</v>
          </cell>
          <cell r="J126">
            <v>20181.8181818182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300</v>
          </cell>
          <cell r="G127">
            <v>16848</v>
          </cell>
          <cell r="H127">
            <v>4422.87919542857</v>
          </cell>
          <cell r="I127">
            <v>0.262516571428572</v>
          </cell>
          <cell r="J127">
            <v>18379.6363636364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300</v>
          </cell>
          <cell r="G128">
            <v>12980</v>
          </cell>
          <cell r="H128">
            <v>3515.56995428572</v>
          </cell>
          <cell r="I128">
            <v>0.270845142857143</v>
          </cell>
          <cell r="J128">
            <v>14160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300</v>
          </cell>
          <cell r="G129">
            <v>12320</v>
          </cell>
          <cell r="H129">
            <v>3398.37695999999</v>
          </cell>
          <cell r="I129">
            <v>0.275842285714285</v>
          </cell>
          <cell r="J129">
            <v>13440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300</v>
          </cell>
          <cell r="G130">
            <v>12760</v>
          </cell>
          <cell r="H130">
            <v>3575.00930285715</v>
          </cell>
          <cell r="I130">
            <v>0.280173142857143</v>
          </cell>
          <cell r="J130">
            <v>13920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300</v>
          </cell>
          <cell r="G131">
            <v>11200</v>
          </cell>
          <cell r="H131">
            <v>2613.7056</v>
          </cell>
          <cell r="I131">
            <v>0.233366571428572</v>
          </cell>
          <cell r="J131">
            <v>12218.1818181818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300</v>
          </cell>
          <cell r="G132">
            <v>12100</v>
          </cell>
          <cell r="H132">
            <v>2798.54158571428</v>
          </cell>
          <cell r="I132">
            <v>0.231284428571428</v>
          </cell>
          <cell r="J132">
            <v>13200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300</v>
          </cell>
          <cell r="G133">
            <v>11440</v>
          </cell>
          <cell r="H133">
            <v>3158.49411428572</v>
          </cell>
          <cell r="I133">
            <v>0.276092142857143</v>
          </cell>
          <cell r="J133">
            <v>12480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300</v>
          </cell>
          <cell r="G134">
            <v>11500</v>
          </cell>
          <cell r="H134">
            <v>3062.04092857143</v>
          </cell>
          <cell r="I134">
            <v>0.266264428571428</v>
          </cell>
          <cell r="J134">
            <v>12545.4545454545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300</v>
          </cell>
          <cell r="G135">
            <v>9500</v>
          </cell>
          <cell r="H135">
            <v>2375.22528571429</v>
          </cell>
          <cell r="I135">
            <v>0.250023714285715</v>
          </cell>
          <cell r="J135">
            <v>10363.6363636364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300</v>
          </cell>
          <cell r="G136">
            <v>9680</v>
          </cell>
          <cell r="H136">
            <v>2521.00526857143</v>
          </cell>
          <cell r="I136">
            <v>0.260434428571428</v>
          </cell>
          <cell r="J136">
            <v>10560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300</v>
          </cell>
          <cell r="G137">
            <v>8800</v>
          </cell>
          <cell r="H137">
            <v>2151.83634285714</v>
          </cell>
          <cell r="I137">
            <v>0.244526857142857</v>
          </cell>
          <cell r="J137">
            <v>9600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300</v>
          </cell>
          <cell r="G138">
            <v>9660</v>
          </cell>
          <cell r="H138">
            <v>2457.06516</v>
          </cell>
          <cell r="I138">
            <v>0.254354571428572</v>
          </cell>
          <cell r="J138">
            <v>10538.1818181818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300</v>
          </cell>
          <cell r="G139">
            <v>9200</v>
          </cell>
          <cell r="H139">
            <v>2579.8916</v>
          </cell>
          <cell r="I139">
            <v>0.280423</v>
          </cell>
          <cell r="J139">
            <v>10036.3636363636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300</v>
          </cell>
          <cell r="G140">
            <v>8050</v>
          </cell>
          <cell r="H140">
            <v>2075.7132</v>
          </cell>
          <cell r="I140">
            <v>0.257852571428572</v>
          </cell>
          <cell r="J140">
            <v>8781.81818181818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300</v>
          </cell>
          <cell r="G141">
            <v>8050</v>
          </cell>
          <cell r="H141">
            <v>2001.9637</v>
          </cell>
          <cell r="I141">
            <v>0.248691142857143</v>
          </cell>
          <cell r="J141">
            <v>8781.81818181818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150</v>
          </cell>
          <cell r="G142">
            <v>6400</v>
          </cell>
          <cell r="H142">
            <v>1599.08571428572</v>
          </cell>
          <cell r="I142">
            <v>0.249857142857143</v>
          </cell>
          <cell r="J142">
            <v>6981.81818181818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150</v>
          </cell>
          <cell r="G143">
            <v>5500</v>
          </cell>
          <cell r="H143">
            <v>1298.6325</v>
          </cell>
          <cell r="I143">
            <v>0.236115</v>
          </cell>
          <cell r="J143">
            <v>6000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150</v>
          </cell>
          <cell r="G144">
            <v>4400</v>
          </cell>
          <cell r="H144">
            <v>1062.72571428571</v>
          </cell>
          <cell r="I144">
            <v>0.241528571428572</v>
          </cell>
          <cell r="J144">
            <v>4800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150</v>
          </cell>
          <cell r="G145">
            <v>4400</v>
          </cell>
          <cell r="H145">
            <v>952.78857142857</v>
          </cell>
          <cell r="I145">
            <v>0.216542857142857</v>
          </cell>
          <cell r="J145">
            <v>4800</v>
          </cell>
        </row>
        <row r="146">
          <cell r="G146">
            <v>2192861</v>
          </cell>
          <cell r="H146">
            <v>526134.81044129</v>
          </cell>
          <cell r="I146">
            <v>0.239930761886545</v>
          </cell>
          <cell r="J146">
            <v>2392212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329</v>
          </cell>
          <cell r="E3" t="str">
            <v>四川太极温江店</v>
          </cell>
          <cell r="F3" t="str">
            <v>是</v>
          </cell>
          <cell r="G3">
            <v>342</v>
          </cell>
          <cell r="H3" t="str">
            <v>西门二片</v>
          </cell>
          <cell r="I3" t="str">
            <v>林禹帅</v>
          </cell>
          <cell r="J3">
            <v>109</v>
          </cell>
          <cell r="K3">
            <v>2184.2</v>
          </cell>
          <cell r="L3">
            <v>238077.81</v>
          </cell>
          <cell r="M3">
            <v>69360.46</v>
          </cell>
        </row>
        <row r="4">
          <cell r="D4">
            <v>307</v>
          </cell>
          <cell r="E4" t="str">
            <v>四川太极旗舰店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880</v>
          </cell>
          <cell r="K4">
            <v>264.17</v>
          </cell>
          <cell r="L4">
            <v>232471.87</v>
          </cell>
          <cell r="M4">
            <v>44560.46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644</v>
          </cell>
          <cell r="K5">
            <v>228.53</v>
          </cell>
          <cell r="L5">
            <v>147172.37</v>
          </cell>
          <cell r="M5">
            <v>35205.44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495</v>
          </cell>
          <cell r="K6">
            <v>262.2</v>
          </cell>
          <cell r="L6">
            <v>129789.31</v>
          </cell>
          <cell r="M6">
            <v>25007.69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402</v>
          </cell>
          <cell r="K7">
            <v>317.15</v>
          </cell>
          <cell r="L7">
            <v>127494.81</v>
          </cell>
          <cell r="M7">
            <v>34482.85</v>
          </cell>
        </row>
        <row r="8">
          <cell r="D8">
            <v>582</v>
          </cell>
          <cell r="E8" t="str">
            <v>四川太极青羊区十二桥药店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468</v>
          </cell>
          <cell r="K8">
            <v>260.2</v>
          </cell>
          <cell r="L8">
            <v>121774.27</v>
          </cell>
          <cell r="M8">
            <v>27117.6</v>
          </cell>
        </row>
        <row r="9">
          <cell r="D9">
            <v>385</v>
          </cell>
          <cell r="E9" t="str">
            <v>四川太极五津西路药店</v>
          </cell>
          <cell r="F9" t="str">
            <v>是</v>
          </cell>
          <cell r="G9">
            <v>281</v>
          </cell>
          <cell r="H9" t="str">
            <v>新津片</v>
          </cell>
          <cell r="I9" t="str">
            <v>王燕丽</v>
          </cell>
          <cell r="J9">
            <v>257</v>
          </cell>
          <cell r="K9">
            <v>422.81</v>
          </cell>
          <cell r="L9">
            <v>108661.58</v>
          </cell>
          <cell r="M9">
            <v>24607.43</v>
          </cell>
        </row>
        <row r="10">
          <cell r="D10">
            <v>517</v>
          </cell>
          <cell r="E10" t="str">
            <v>四川太极青羊区北东街店</v>
          </cell>
          <cell r="F10" t="str">
            <v>否</v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638</v>
          </cell>
          <cell r="K10">
            <v>155.97</v>
          </cell>
          <cell r="L10">
            <v>99509.99</v>
          </cell>
          <cell r="M10">
            <v>19814.37</v>
          </cell>
        </row>
        <row r="11">
          <cell r="D11">
            <v>117491</v>
          </cell>
          <cell r="E11" t="str">
            <v>四川太极金牛区花照壁中横街药店</v>
          </cell>
          <cell r="F11" t="str">
            <v/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241</v>
          </cell>
          <cell r="K11">
            <v>336.08</v>
          </cell>
          <cell r="L11">
            <v>80994.23</v>
          </cell>
          <cell r="M11">
            <v>12832.11</v>
          </cell>
        </row>
        <row r="12">
          <cell r="D12">
            <v>750</v>
          </cell>
          <cell r="E12" t="str">
            <v>成都成汉太极大药房有限公司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353</v>
          </cell>
          <cell r="K12">
            <v>225.03</v>
          </cell>
          <cell r="L12">
            <v>79434.27</v>
          </cell>
          <cell r="M12">
            <v>21306.26</v>
          </cell>
        </row>
        <row r="13">
          <cell r="D13">
            <v>108656</v>
          </cell>
          <cell r="E13" t="str">
            <v>四川太极新津县五津镇五津西路二药房</v>
          </cell>
          <cell r="F13" t="str">
            <v/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303</v>
          </cell>
          <cell r="K13">
            <v>238.31</v>
          </cell>
          <cell r="L13">
            <v>72209.36</v>
          </cell>
          <cell r="M13">
            <v>15376.37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336</v>
          </cell>
          <cell r="K14">
            <v>194.7</v>
          </cell>
          <cell r="L14">
            <v>65420.17</v>
          </cell>
          <cell r="M14">
            <v>16109.5</v>
          </cell>
        </row>
        <row r="15">
          <cell r="D15">
            <v>114844</v>
          </cell>
          <cell r="E15" t="str">
            <v>四川太极成华区培华东路药店</v>
          </cell>
          <cell r="F15" t="str">
            <v/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209</v>
          </cell>
          <cell r="K15">
            <v>285.94</v>
          </cell>
          <cell r="L15">
            <v>59762.31</v>
          </cell>
          <cell r="M15">
            <v>12445.85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451</v>
          </cell>
          <cell r="K16">
            <v>128.16</v>
          </cell>
          <cell r="L16">
            <v>57802.25</v>
          </cell>
          <cell r="M16">
            <v>15296.92</v>
          </cell>
        </row>
        <row r="17">
          <cell r="D17">
            <v>311</v>
          </cell>
          <cell r="E17" t="str">
            <v>四川太极西部店</v>
          </cell>
          <cell r="F17" t="str">
            <v>是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101</v>
          </cell>
          <cell r="K17">
            <v>571.41</v>
          </cell>
          <cell r="L17">
            <v>57712.71</v>
          </cell>
          <cell r="M17">
            <v>15575.86</v>
          </cell>
        </row>
        <row r="18">
          <cell r="D18">
            <v>730</v>
          </cell>
          <cell r="E18" t="str">
            <v>四川太极新都区新繁镇繁江北路药店</v>
          </cell>
          <cell r="F18" t="str">
            <v>否</v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382</v>
          </cell>
          <cell r="K18">
            <v>150.07</v>
          </cell>
          <cell r="L18">
            <v>57327.51</v>
          </cell>
          <cell r="M18">
            <v>12398.27</v>
          </cell>
        </row>
        <row r="19">
          <cell r="D19">
            <v>578</v>
          </cell>
          <cell r="E19" t="str">
            <v>四川太极成华区华油路药店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305</v>
          </cell>
          <cell r="K19">
            <v>186.67</v>
          </cell>
          <cell r="L19">
            <v>56933.52</v>
          </cell>
          <cell r="M19">
            <v>16325.65</v>
          </cell>
        </row>
        <row r="20">
          <cell r="D20">
            <v>747</v>
          </cell>
          <cell r="E20" t="str">
            <v>四川太极郫县郫筒镇一环路东南段药店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262</v>
          </cell>
          <cell r="K20">
            <v>216.58</v>
          </cell>
          <cell r="L20">
            <v>56742.85</v>
          </cell>
          <cell r="M20">
            <v>15123.85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349</v>
          </cell>
          <cell r="K21">
            <v>161.13</v>
          </cell>
          <cell r="L21">
            <v>56233.78</v>
          </cell>
          <cell r="M21">
            <v>14394.49</v>
          </cell>
        </row>
        <row r="22">
          <cell r="D22">
            <v>341</v>
          </cell>
          <cell r="E22" t="str">
            <v>四川太极邛崃中心药店</v>
          </cell>
          <cell r="F22" t="str">
            <v>是</v>
          </cell>
          <cell r="G22">
            <v>282</v>
          </cell>
          <cell r="H22" t="str">
            <v>城郊一片</v>
          </cell>
          <cell r="I22" t="str">
            <v>任会茹</v>
          </cell>
          <cell r="J22">
            <v>319</v>
          </cell>
          <cell r="K22">
            <v>172.22</v>
          </cell>
          <cell r="L22">
            <v>54937.27</v>
          </cell>
          <cell r="M22">
            <v>16249.9</v>
          </cell>
        </row>
        <row r="23">
          <cell r="D23">
            <v>737</v>
          </cell>
          <cell r="E23" t="str">
            <v>四川太极高新区大源北街药店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403</v>
          </cell>
          <cell r="K23">
            <v>133.82</v>
          </cell>
          <cell r="L23">
            <v>53930.93</v>
          </cell>
          <cell r="M23">
            <v>13658.72</v>
          </cell>
        </row>
        <row r="24">
          <cell r="D24">
            <v>377</v>
          </cell>
          <cell r="E24" t="str">
            <v>四川太极新园大道药店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392</v>
          </cell>
          <cell r="K24">
            <v>136.53</v>
          </cell>
          <cell r="L24">
            <v>53520.05</v>
          </cell>
          <cell r="M24">
            <v>14558.1</v>
          </cell>
        </row>
        <row r="25">
          <cell r="D25">
            <v>744</v>
          </cell>
          <cell r="E25" t="str">
            <v>四川太极武侯区科华街药店</v>
          </cell>
          <cell r="F25" t="str">
            <v/>
          </cell>
          <cell r="G25">
            <v>23</v>
          </cell>
          <cell r="H25" t="str">
            <v>城中片</v>
          </cell>
          <cell r="I25" t="str">
            <v>何巍 </v>
          </cell>
          <cell r="J25">
            <v>393</v>
          </cell>
          <cell r="K25">
            <v>135.8</v>
          </cell>
          <cell r="L25">
            <v>53368.71</v>
          </cell>
          <cell r="M25">
            <v>13619.19</v>
          </cell>
        </row>
        <row r="26">
          <cell r="D26">
            <v>103198</v>
          </cell>
          <cell r="E26" t="str">
            <v>四川太极青羊区贝森北路药店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322</v>
          </cell>
          <cell r="K26">
            <v>165.58</v>
          </cell>
          <cell r="L26">
            <v>53318.01</v>
          </cell>
          <cell r="M26">
            <v>12330.27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317</v>
          </cell>
          <cell r="K27">
            <v>165.05</v>
          </cell>
          <cell r="L27">
            <v>52320.42</v>
          </cell>
          <cell r="M27">
            <v>14369.27</v>
          </cell>
        </row>
        <row r="28">
          <cell r="D28">
            <v>111219</v>
          </cell>
          <cell r="E28" t="str">
            <v>四川太极金牛区花照壁药店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298</v>
          </cell>
          <cell r="K28">
            <v>170.04</v>
          </cell>
          <cell r="L28">
            <v>50670.61</v>
          </cell>
          <cell r="M28">
            <v>15182.24</v>
          </cell>
        </row>
        <row r="29">
          <cell r="D29">
            <v>581</v>
          </cell>
          <cell r="E29" t="str">
            <v>四川太极成华区二环路北四段药店（汇融名城）</v>
          </cell>
          <cell r="F29" t="str">
            <v>是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370</v>
          </cell>
          <cell r="K29">
            <v>133.49</v>
          </cell>
          <cell r="L29">
            <v>49389.78</v>
          </cell>
          <cell r="M29">
            <v>13254.94</v>
          </cell>
        </row>
        <row r="30">
          <cell r="D30">
            <v>118074</v>
          </cell>
          <cell r="E30" t="str">
            <v>四川太极高新区泰和二街药店</v>
          </cell>
          <cell r="F30" t="str">
            <v/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217</v>
          </cell>
          <cell r="K30">
            <v>225.25</v>
          </cell>
          <cell r="L30">
            <v>48879.01</v>
          </cell>
          <cell r="M30">
            <v>14966.37</v>
          </cell>
        </row>
        <row r="31">
          <cell r="D31">
            <v>365</v>
          </cell>
          <cell r="E31" t="str">
            <v>四川太极光华村街药店</v>
          </cell>
          <cell r="F31" t="str">
            <v>是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319</v>
          </cell>
          <cell r="K31">
            <v>149</v>
          </cell>
          <cell r="L31">
            <v>47532.15</v>
          </cell>
          <cell r="M31">
            <v>12172.03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333</v>
          </cell>
          <cell r="K32">
            <v>141.8</v>
          </cell>
          <cell r="L32">
            <v>47220.67</v>
          </cell>
          <cell r="M32">
            <v>11513.31</v>
          </cell>
        </row>
        <row r="33">
          <cell r="D33">
            <v>571</v>
          </cell>
          <cell r="E33" t="str">
            <v>四川太极高新区锦城大道药店</v>
          </cell>
          <cell r="F33" t="str">
            <v>是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332</v>
          </cell>
          <cell r="K33">
            <v>134.23</v>
          </cell>
          <cell r="L33">
            <v>44564.22</v>
          </cell>
          <cell r="M33">
            <v>11906.24</v>
          </cell>
        </row>
        <row r="34">
          <cell r="D34">
            <v>107658</v>
          </cell>
          <cell r="E34" t="str">
            <v>四川太极新都区新都街道万和北路药店</v>
          </cell>
          <cell r="F34" t="str">
            <v/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419</v>
          </cell>
          <cell r="K34">
            <v>106.06</v>
          </cell>
          <cell r="L34">
            <v>44440</v>
          </cell>
          <cell r="M34">
            <v>11614.58</v>
          </cell>
        </row>
        <row r="35">
          <cell r="D35">
            <v>357</v>
          </cell>
          <cell r="E35" t="str">
            <v>四川太极清江东路药店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323</v>
          </cell>
          <cell r="K35">
            <v>137.06</v>
          </cell>
          <cell r="L35">
            <v>44269.77</v>
          </cell>
          <cell r="M35">
            <v>12693.75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368</v>
          </cell>
          <cell r="K36">
            <v>119.05</v>
          </cell>
          <cell r="L36">
            <v>43811.45</v>
          </cell>
          <cell r="M36">
            <v>10639.85</v>
          </cell>
        </row>
        <row r="37">
          <cell r="D37">
            <v>707</v>
          </cell>
          <cell r="E37" t="str">
            <v>四川太极成华区万科路药店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369</v>
          </cell>
          <cell r="K37">
            <v>109.5</v>
          </cell>
          <cell r="L37">
            <v>40404.62</v>
          </cell>
          <cell r="M37">
            <v>12967.73</v>
          </cell>
        </row>
        <row r="38">
          <cell r="D38">
            <v>114286</v>
          </cell>
          <cell r="E38" t="str">
            <v>四川太极青羊区光华北五路药店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265</v>
          </cell>
          <cell r="K38">
            <v>151.62</v>
          </cell>
          <cell r="L38">
            <v>40179.29</v>
          </cell>
          <cell r="M38">
            <v>10151.48</v>
          </cell>
        </row>
        <row r="39">
          <cell r="D39">
            <v>108277</v>
          </cell>
          <cell r="E39" t="str">
            <v>四川太极金牛区银沙路药店</v>
          </cell>
          <cell r="F39" t="str">
            <v/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343</v>
          </cell>
          <cell r="K39">
            <v>115.87</v>
          </cell>
          <cell r="L39">
            <v>39744.54</v>
          </cell>
          <cell r="M39">
            <v>8997.57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383</v>
          </cell>
          <cell r="K40">
            <v>103.42</v>
          </cell>
          <cell r="L40">
            <v>39611.7</v>
          </cell>
          <cell r="M40">
            <v>10963.97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310</v>
          </cell>
          <cell r="K41">
            <v>127.63</v>
          </cell>
          <cell r="L41">
            <v>39565.19</v>
          </cell>
          <cell r="M41">
            <v>10475.63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285</v>
          </cell>
          <cell r="K42">
            <v>138.76</v>
          </cell>
          <cell r="L42">
            <v>39547.53</v>
          </cell>
          <cell r="M42">
            <v>12451.83</v>
          </cell>
        </row>
        <row r="43">
          <cell r="D43">
            <v>355</v>
          </cell>
          <cell r="E43" t="str">
            <v>四川太极双林路药店</v>
          </cell>
          <cell r="F43" t="str">
            <v>是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197</v>
          </cell>
          <cell r="K43">
            <v>200.26</v>
          </cell>
          <cell r="L43">
            <v>39450.34</v>
          </cell>
          <cell r="M43">
            <v>10682.9</v>
          </cell>
        </row>
        <row r="44">
          <cell r="D44">
            <v>106399</v>
          </cell>
          <cell r="E44" t="str">
            <v>四川太极青羊区蜀辉路药店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236</v>
          </cell>
          <cell r="K44">
            <v>165.73</v>
          </cell>
          <cell r="L44">
            <v>39111.29</v>
          </cell>
          <cell r="M44">
            <v>8774.63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都江堰片</v>
          </cell>
          <cell r="I45" t="str">
            <v>苗凯</v>
          </cell>
          <cell r="J45">
            <v>361</v>
          </cell>
          <cell r="K45">
            <v>106.68</v>
          </cell>
          <cell r="L45">
            <v>38510.43</v>
          </cell>
          <cell r="M45">
            <v>9879.92</v>
          </cell>
        </row>
        <row r="46">
          <cell r="D46">
            <v>54</v>
          </cell>
          <cell r="E46" t="str">
            <v>四川太极怀远店</v>
          </cell>
          <cell r="F46" t="str">
            <v>是</v>
          </cell>
          <cell r="G46">
            <v>341</v>
          </cell>
          <cell r="H46" t="str">
            <v>崇州片</v>
          </cell>
          <cell r="I46" t="str">
            <v>胡建梅</v>
          </cell>
          <cell r="J46">
            <v>344</v>
          </cell>
          <cell r="K46">
            <v>110.13</v>
          </cell>
          <cell r="L46">
            <v>37884.6</v>
          </cell>
          <cell r="M46">
            <v>11078.61</v>
          </cell>
        </row>
        <row r="47">
          <cell r="D47">
            <v>102934</v>
          </cell>
          <cell r="E47" t="str">
            <v>四川太极金牛区银河北街药店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322</v>
          </cell>
          <cell r="K47">
            <v>114.72</v>
          </cell>
          <cell r="L47">
            <v>36941.29</v>
          </cell>
          <cell r="M47">
            <v>10060.26</v>
          </cell>
        </row>
        <row r="48">
          <cell r="D48">
            <v>359</v>
          </cell>
          <cell r="E48" t="str">
            <v>四川太极枣子巷药店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304</v>
          </cell>
          <cell r="K48">
            <v>121.28</v>
          </cell>
          <cell r="L48">
            <v>36868.32</v>
          </cell>
          <cell r="M48">
            <v>9193.95</v>
          </cell>
        </row>
        <row r="49">
          <cell r="D49">
            <v>742</v>
          </cell>
          <cell r="E49" t="str">
            <v>四川太极锦江区庆云南街药店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261</v>
          </cell>
          <cell r="K49">
            <v>138.02</v>
          </cell>
          <cell r="L49">
            <v>36024.12</v>
          </cell>
          <cell r="M49">
            <v>8958.94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305</v>
          </cell>
          <cell r="K50">
            <v>117.89</v>
          </cell>
          <cell r="L50">
            <v>35956.85</v>
          </cell>
          <cell r="M50">
            <v>7654.22</v>
          </cell>
        </row>
        <row r="51">
          <cell r="D51">
            <v>104428</v>
          </cell>
          <cell r="E51" t="str">
            <v>四川太极崇州市崇阳镇永康东路药店 </v>
          </cell>
          <cell r="F51" t="str">
            <v/>
          </cell>
          <cell r="G51">
            <v>341</v>
          </cell>
          <cell r="H51" t="str">
            <v>崇州片</v>
          </cell>
          <cell r="I51" t="str">
            <v>胡建梅</v>
          </cell>
          <cell r="J51">
            <v>275</v>
          </cell>
          <cell r="K51">
            <v>127.26</v>
          </cell>
          <cell r="L51">
            <v>34997.68</v>
          </cell>
          <cell r="M51">
            <v>10140.35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216</v>
          </cell>
          <cell r="K52">
            <v>152.87</v>
          </cell>
          <cell r="L52">
            <v>33019.36</v>
          </cell>
          <cell r="M52">
            <v>5832.42</v>
          </cell>
        </row>
        <row r="53">
          <cell r="D53">
            <v>572</v>
          </cell>
          <cell r="E53" t="str">
            <v>四川太极郫县郫筒镇东大街药店</v>
          </cell>
          <cell r="F53" t="str">
            <v>否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237</v>
          </cell>
          <cell r="K53">
            <v>135.72</v>
          </cell>
          <cell r="L53">
            <v>32164.48</v>
          </cell>
          <cell r="M53">
            <v>7764.12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208</v>
          </cell>
          <cell r="K54">
            <v>153.68</v>
          </cell>
          <cell r="L54">
            <v>31965.5</v>
          </cell>
          <cell r="M54">
            <v>6352.34</v>
          </cell>
        </row>
        <row r="55">
          <cell r="D55">
            <v>745</v>
          </cell>
          <cell r="E55" t="str">
            <v>四川太极金牛区金沙路药店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250</v>
          </cell>
          <cell r="K55">
            <v>126.66</v>
          </cell>
          <cell r="L55">
            <v>31664.27</v>
          </cell>
          <cell r="M55">
            <v>8050.92</v>
          </cell>
        </row>
        <row r="56">
          <cell r="D56">
            <v>717</v>
          </cell>
          <cell r="E56" t="str">
            <v>四川太极大邑县晋原镇通达东路五段药店</v>
          </cell>
          <cell r="F56" t="str">
            <v>否</v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230</v>
          </cell>
          <cell r="K56">
            <v>132.92</v>
          </cell>
          <cell r="L56">
            <v>30570.6</v>
          </cell>
          <cell r="M56">
            <v>8668.35</v>
          </cell>
        </row>
        <row r="57">
          <cell r="D57">
            <v>116919</v>
          </cell>
          <cell r="E57" t="str">
            <v>四川太极武侯区科华北路药店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197</v>
          </cell>
          <cell r="K57">
            <v>151.57</v>
          </cell>
          <cell r="L57">
            <v>29859.01</v>
          </cell>
          <cell r="M57">
            <v>9170.45</v>
          </cell>
        </row>
        <row r="58">
          <cell r="D58">
            <v>704</v>
          </cell>
          <cell r="E58" t="str">
            <v>四川太极都江堰奎光路中段药店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257</v>
          </cell>
          <cell r="K58">
            <v>115.45</v>
          </cell>
          <cell r="L58">
            <v>29670.17</v>
          </cell>
          <cell r="M58">
            <v>8719.43</v>
          </cell>
        </row>
        <row r="59">
          <cell r="D59">
            <v>706</v>
          </cell>
          <cell r="E59" t="str">
            <v>四川太极都江堰幸福镇翔凤路药店</v>
          </cell>
          <cell r="F59" t="str">
            <v>否</v>
          </cell>
          <cell r="G59">
            <v>233</v>
          </cell>
          <cell r="H59" t="str">
            <v>都江堰片</v>
          </cell>
          <cell r="I59" t="str">
            <v>苗凯</v>
          </cell>
          <cell r="J59">
            <v>299</v>
          </cell>
          <cell r="K59">
            <v>97.18</v>
          </cell>
          <cell r="L59">
            <v>29055.95</v>
          </cell>
          <cell r="M59">
            <v>8312.37</v>
          </cell>
        </row>
        <row r="60">
          <cell r="D60">
            <v>105751</v>
          </cell>
          <cell r="E60" t="str">
            <v>四川太极高新区新下街药店</v>
          </cell>
          <cell r="F60" t="str">
            <v/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257</v>
          </cell>
          <cell r="K60">
            <v>112.27</v>
          </cell>
          <cell r="L60">
            <v>28853.49</v>
          </cell>
          <cell r="M60">
            <v>7797.01</v>
          </cell>
        </row>
        <row r="61">
          <cell r="D61">
            <v>119263</v>
          </cell>
          <cell r="E61" t="str">
            <v>四川太极青羊区蜀源路药店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193</v>
          </cell>
          <cell r="K61">
            <v>149.18</v>
          </cell>
          <cell r="L61">
            <v>28791.47</v>
          </cell>
          <cell r="M61">
            <v>4577.37</v>
          </cell>
        </row>
        <row r="62">
          <cell r="D62">
            <v>116482</v>
          </cell>
          <cell r="E62" t="str">
            <v>四川太极锦江区宏济中路药店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188</v>
          </cell>
          <cell r="K62">
            <v>149.75</v>
          </cell>
          <cell r="L62">
            <v>28152.32</v>
          </cell>
          <cell r="M62">
            <v>7192.51</v>
          </cell>
        </row>
        <row r="63">
          <cell r="D63">
            <v>379</v>
          </cell>
          <cell r="E63" t="str">
            <v>四川太极土龙路药店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318</v>
          </cell>
          <cell r="K63">
            <v>88.5</v>
          </cell>
          <cell r="L63">
            <v>28141.42</v>
          </cell>
          <cell r="M63">
            <v>7685.96</v>
          </cell>
        </row>
        <row r="64">
          <cell r="D64">
            <v>713</v>
          </cell>
          <cell r="E64" t="str">
            <v>四川太极都江堰聚源镇药店</v>
          </cell>
          <cell r="F64" t="str">
            <v>否</v>
          </cell>
          <cell r="G64">
            <v>233</v>
          </cell>
          <cell r="H64" t="str">
            <v>都江堰片</v>
          </cell>
          <cell r="I64" t="str">
            <v>苗凯</v>
          </cell>
          <cell r="J64">
            <v>160</v>
          </cell>
          <cell r="K64">
            <v>175.69</v>
          </cell>
          <cell r="L64">
            <v>28110.29</v>
          </cell>
          <cell r="M64">
            <v>7752.72</v>
          </cell>
        </row>
        <row r="65">
          <cell r="D65">
            <v>103639</v>
          </cell>
          <cell r="E65" t="str">
            <v>四川太极成华区金马河路药店</v>
          </cell>
          <cell r="F65" t="str">
            <v/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222</v>
          </cell>
          <cell r="K65">
            <v>123.39</v>
          </cell>
          <cell r="L65">
            <v>27392.68</v>
          </cell>
          <cell r="M65">
            <v>8214.69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276</v>
          </cell>
          <cell r="K66">
            <v>98.98</v>
          </cell>
          <cell r="L66">
            <v>27319.76</v>
          </cell>
          <cell r="M66">
            <v>6718.53</v>
          </cell>
        </row>
        <row r="67">
          <cell r="D67">
            <v>712</v>
          </cell>
          <cell r="E67" t="str">
            <v>四川太极成华区华泰路药店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330</v>
          </cell>
          <cell r="K67">
            <v>82.46</v>
          </cell>
          <cell r="L67">
            <v>27212.08</v>
          </cell>
          <cell r="M67">
            <v>9594.51</v>
          </cell>
        </row>
        <row r="68">
          <cell r="D68">
            <v>106568</v>
          </cell>
          <cell r="E68" t="str">
            <v>四川太极高新区中和公济桥路药店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111</v>
          </cell>
          <cell r="K68">
            <v>242.61</v>
          </cell>
          <cell r="L68">
            <v>26929.74</v>
          </cell>
          <cell r="M68">
            <v>6848.86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180</v>
          </cell>
          <cell r="K69">
            <v>149.37</v>
          </cell>
          <cell r="L69">
            <v>26887.47</v>
          </cell>
          <cell r="M69">
            <v>7017.31</v>
          </cell>
        </row>
        <row r="70">
          <cell r="D70">
            <v>724</v>
          </cell>
          <cell r="E70" t="str">
            <v>四川太极锦江区观音桥街药店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367</v>
          </cell>
          <cell r="K70">
            <v>72.82</v>
          </cell>
          <cell r="L70">
            <v>26723.93</v>
          </cell>
          <cell r="M70">
            <v>7855.98</v>
          </cell>
        </row>
        <row r="71">
          <cell r="D71">
            <v>738</v>
          </cell>
          <cell r="E71" t="str">
            <v>四川太极都江堰市蒲阳路药店</v>
          </cell>
          <cell r="F71" t="str">
            <v>否</v>
          </cell>
          <cell r="G71">
            <v>233</v>
          </cell>
          <cell r="H71" t="str">
            <v>都江堰片</v>
          </cell>
          <cell r="I71" t="str">
            <v>苗凯</v>
          </cell>
          <cell r="J71">
            <v>208</v>
          </cell>
          <cell r="K71">
            <v>126.12</v>
          </cell>
          <cell r="L71">
            <v>26232.19</v>
          </cell>
          <cell r="M71">
            <v>6703.15</v>
          </cell>
        </row>
        <row r="72">
          <cell r="D72">
            <v>709</v>
          </cell>
          <cell r="E72" t="str">
            <v>四川太极新都区马超东路店</v>
          </cell>
          <cell r="F72" t="str">
            <v>否</v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274</v>
          </cell>
          <cell r="K72">
            <v>94.46</v>
          </cell>
          <cell r="L72">
            <v>25883.4</v>
          </cell>
          <cell r="M72">
            <v>6218.77</v>
          </cell>
        </row>
        <row r="73">
          <cell r="D73">
            <v>723</v>
          </cell>
          <cell r="E73" t="str">
            <v>四川太极锦江区柳翠路药店</v>
          </cell>
          <cell r="F73" t="str">
            <v>否</v>
          </cell>
          <cell r="G73">
            <v>23</v>
          </cell>
          <cell r="H73" t="str">
            <v>城中片</v>
          </cell>
          <cell r="I73" t="str">
            <v>何巍 </v>
          </cell>
          <cell r="J73">
            <v>290</v>
          </cell>
          <cell r="K73">
            <v>88.38</v>
          </cell>
          <cell r="L73">
            <v>25631.63</v>
          </cell>
          <cell r="M73">
            <v>6666.91</v>
          </cell>
        </row>
        <row r="74">
          <cell r="D74">
            <v>110378</v>
          </cell>
          <cell r="E74" t="str">
            <v>四川太极都江堰市永丰街道宝莲路药店</v>
          </cell>
          <cell r="F74" t="str">
            <v/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172</v>
          </cell>
          <cell r="K74">
            <v>147.93</v>
          </cell>
          <cell r="L74">
            <v>25444.16</v>
          </cell>
          <cell r="M74">
            <v>6197.72</v>
          </cell>
        </row>
        <row r="75">
          <cell r="D75">
            <v>106066</v>
          </cell>
          <cell r="E75" t="str">
            <v>四川太极锦江区梨花街药店</v>
          </cell>
          <cell r="F75" t="str">
            <v/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296</v>
          </cell>
          <cell r="K75">
            <v>85.52</v>
          </cell>
          <cell r="L75">
            <v>25314.49</v>
          </cell>
          <cell r="M75">
            <v>8828.46</v>
          </cell>
        </row>
        <row r="76">
          <cell r="D76">
            <v>114622</v>
          </cell>
          <cell r="E76" t="str">
            <v>四川太极成华区东昌路一药店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296</v>
          </cell>
          <cell r="K76">
            <v>85.2</v>
          </cell>
          <cell r="L76">
            <v>25217.83</v>
          </cell>
          <cell r="M76">
            <v>7495.89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243</v>
          </cell>
          <cell r="K77">
            <v>102.23</v>
          </cell>
          <cell r="L77">
            <v>24842.68</v>
          </cell>
          <cell r="M77">
            <v>6645.72</v>
          </cell>
        </row>
        <row r="78">
          <cell r="D78">
            <v>114848</v>
          </cell>
          <cell r="E78" t="str">
            <v>四川太极成都高新区泰和二街二药店 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124</v>
          </cell>
          <cell r="K78">
            <v>200.04</v>
          </cell>
          <cell r="L78">
            <v>24805.22</v>
          </cell>
          <cell r="M78">
            <v>5313.02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252</v>
          </cell>
          <cell r="K79">
            <v>97.72</v>
          </cell>
          <cell r="L79">
            <v>24625.29</v>
          </cell>
          <cell r="M79">
            <v>6675.07</v>
          </cell>
        </row>
        <row r="80">
          <cell r="D80">
            <v>598</v>
          </cell>
          <cell r="E80" t="str">
            <v>四川太极锦江区水杉街药店</v>
          </cell>
          <cell r="F80" t="str">
            <v>否</v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322</v>
          </cell>
          <cell r="K80">
            <v>76.01</v>
          </cell>
          <cell r="L80">
            <v>24473.96</v>
          </cell>
          <cell r="M80">
            <v>7817.57</v>
          </cell>
        </row>
        <row r="81">
          <cell r="D81">
            <v>351</v>
          </cell>
          <cell r="E81" t="str">
            <v>四川太极都江堰药店</v>
          </cell>
          <cell r="F81" t="str">
            <v>是</v>
          </cell>
          <cell r="G81">
            <v>233</v>
          </cell>
          <cell r="H81" t="str">
            <v>都江堰片</v>
          </cell>
          <cell r="I81" t="str">
            <v>苗凯</v>
          </cell>
          <cell r="J81">
            <v>201</v>
          </cell>
          <cell r="K81">
            <v>120.58</v>
          </cell>
          <cell r="L81">
            <v>24237.34</v>
          </cell>
          <cell r="M81">
            <v>5979.46</v>
          </cell>
        </row>
        <row r="82">
          <cell r="D82">
            <v>102479</v>
          </cell>
          <cell r="E82" t="str">
            <v>四川太极锦江区劼人路药店</v>
          </cell>
          <cell r="F82" t="str">
            <v/>
          </cell>
          <cell r="G82">
            <v>23</v>
          </cell>
          <cell r="H82" t="str">
            <v>城中片</v>
          </cell>
          <cell r="I82" t="str">
            <v>何巍 </v>
          </cell>
          <cell r="J82">
            <v>186</v>
          </cell>
          <cell r="K82">
            <v>129.58</v>
          </cell>
          <cell r="L82">
            <v>24101.51</v>
          </cell>
          <cell r="M82">
            <v>5789.42</v>
          </cell>
        </row>
        <row r="83">
          <cell r="D83">
            <v>721</v>
          </cell>
          <cell r="E83" t="str">
            <v>四川太极邛崃市临邛镇洪川小区药店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251</v>
          </cell>
          <cell r="K83">
            <v>94.89</v>
          </cell>
          <cell r="L83">
            <v>23818.55</v>
          </cell>
          <cell r="M83">
            <v>6909.17</v>
          </cell>
        </row>
        <row r="84">
          <cell r="D84">
            <v>118151</v>
          </cell>
          <cell r="E84" t="str">
            <v>四川太极金牛区沙湾东一路药店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208</v>
          </cell>
          <cell r="K84">
            <v>112.86</v>
          </cell>
          <cell r="L84">
            <v>23474.48</v>
          </cell>
          <cell r="M84">
            <v>5743.78</v>
          </cell>
        </row>
        <row r="85">
          <cell r="D85">
            <v>117184</v>
          </cell>
          <cell r="E85" t="str">
            <v>四川太极锦江区静沙南路药店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242</v>
          </cell>
          <cell r="K85">
            <v>94.72</v>
          </cell>
          <cell r="L85">
            <v>22921.77</v>
          </cell>
          <cell r="M85">
            <v>6996.43</v>
          </cell>
        </row>
        <row r="86">
          <cell r="D86">
            <v>539</v>
          </cell>
          <cell r="E86" t="str">
            <v>四川太极大邑县晋原镇子龙路店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206</v>
          </cell>
          <cell r="K86">
            <v>106.57</v>
          </cell>
          <cell r="L86">
            <v>21953.13</v>
          </cell>
          <cell r="M86">
            <v>6115.46</v>
          </cell>
        </row>
        <row r="87">
          <cell r="D87">
            <v>387</v>
          </cell>
          <cell r="E87" t="str">
            <v>四川太极新乐中街药店</v>
          </cell>
          <cell r="F87" t="str">
            <v>否</v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262</v>
          </cell>
          <cell r="K87">
            <v>83.5</v>
          </cell>
          <cell r="L87">
            <v>21877.45</v>
          </cell>
          <cell r="M87">
            <v>6992.69</v>
          </cell>
        </row>
        <row r="88">
          <cell r="D88">
            <v>746</v>
          </cell>
          <cell r="E88" t="str">
            <v>四川太极大邑县晋原镇内蒙古大道桃源药店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270</v>
          </cell>
          <cell r="K88">
            <v>80.57</v>
          </cell>
          <cell r="L88">
            <v>21755.06</v>
          </cell>
          <cell r="M88">
            <v>5834.48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281</v>
          </cell>
          <cell r="K89">
            <v>74.66</v>
          </cell>
          <cell r="L89">
            <v>20979.03</v>
          </cell>
          <cell r="M89">
            <v>6075.69</v>
          </cell>
        </row>
        <row r="90">
          <cell r="D90">
            <v>101453</v>
          </cell>
          <cell r="E90" t="str">
            <v>四川太极温江区公平街道江安路药店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258</v>
          </cell>
          <cell r="K90">
            <v>81.05</v>
          </cell>
          <cell r="L90">
            <v>20909.64</v>
          </cell>
          <cell r="M90">
            <v>6327.7</v>
          </cell>
        </row>
        <row r="91">
          <cell r="D91">
            <v>102564</v>
          </cell>
          <cell r="E91" t="str">
            <v>四川太极邛崃市临邛镇翠荫街药店</v>
          </cell>
          <cell r="F91" t="str">
            <v/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183</v>
          </cell>
          <cell r="K91">
            <v>113.18</v>
          </cell>
          <cell r="L91">
            <v>20711.8</v>
          </cell>
          <cell r="M91">
            <v>5789.87</v>
          </cell>
        </row>
        <row r="92">
          <cell r="D92">
            <v>116773</v>
          </cell>
          <cell r="E92" t="str">
            <v>四川太极青羊区经一路药店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180</v>
          </cell>
          <cell r="K92">
            <v>115.01</v>
          </cell>
          <cell r="L92">
            <v>20701.34</v>
          </cell>
          <cell r="M92">
            <v>5967.72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209</v>
          </cell>
          <cell r="K93">
            <v>97.77</v>
          </cell>
          <cell r="L93">
            <v>20433.08</v>
          </cell>
          <cell r="M93">
            <v>4760.95</v>
          </cell>
        </row>
        <row r="94">
          <cell r="D94">
            <v>106865</v>
          </cell>
          <cell r="E94" t="str">
            <v>四川太极武侯区丝竹路药店</v>
          </cell>
          <cell r="F94" t="str">
            <v/>
          </cell>
          <cell r="G94">
            <v>142</v>
          </cell>
          <cell r="H94" t="str">
            <v>旗舰片区</v>
          </cell>
          <cell r="I94" t="str">
            <v>谭勤娟</v>
          </cell>
          <cell r="J94">
            <v>183</v>
          </cell>
          <cell r="K94">
            <v>111.56</v>
          </cell>
          <cell r="L94">
            <v>20414.69</v>
          </cell>
          <cell r="M94">
            <v>7128.28</v>
          </cell>
        </row>
        <row r="95">
          <cell r="D95">
            <v>104429</v>
          </cell>
          <cell r="E95" t="str">
            <v>四川太极武侯区大华街药店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201</v>
          </cell>
          <cell r="K95">
            <v>101.16</v>
          </cell>
          <cell r="L95">
            <v>20333.61</v>
          </cell>
          <cell r="M95">
            <v>3994.35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175</v>
          </cell>
          <cell r="K96">
            <v>113.06</v>
          </cell>
          <cell r="L96">
            <v>19785.05</v>
          </cell>
          <cell r="M96">
            <v>4799.4</v>
          </cell>
        </row>
        <row r="97">
          <cell r="D97">
            <v>104430</v>
          </cell>
          <cell r="E97" t="str">
            <v>四川太极高新区中和大道药店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205</v>
          </cell>
          <cell r="K97">
            <v>96.23</v>
          </cell>
          <cell r="L97">
            <v>19727.76</v>
          </cell>
          <cell r="M97">
            <v>4486.55</v>
          </cell>
        </row>
        <row r="98">
          <cell r="D98">
            <v>102935</v>
          </cell>
          <cell r="E98" t="str">
            <v>四川太极青羊区童子街药店</v>
          </cell>
          <cell r="F98" t="str">
            <v/>
          </cell>
          <cell r="G98">
            <v>142</v>
          </cell>
          <cell r="H98" t="str">
            <v>旗舰片区</v>
          </cell>
          <cell r="I98" t="str">
            <v>谭勤娟</v>
          </cell>
          <cell r="J98">
            <v>190</v>
          </cell>
          <cell r="K98">
            <v>101.93</v>
          </cell>
          <cell r="L98">
            <v>19366.01</v>
          </cell>
          <cell r="M98">
            <v>5913.96</v>
          </cell>
        </row>
        <row r="99">
          <cell r="D99">
            <v>549</v>
          </cell>
          <cell r="E99" t="str">
            <v>四川太极大邑县晋源镇东壕沟段药店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141</v>
          </cell>
          <cell r="K99">
            <v>136.34</v>
          </cell>
          <cell r="L99">
            <v>19224.64</v>
          </cell>
          <cell r="M99">
            <v>5089.82</v>
          </cell>
        </row>
        <row r="100">
          <cell r="D100">
            <v>308</v>
          </cell>
          <cell r="E100" t="str">
            <v>四川太极红星店</v>
          </cell>
          <cell r="F100" t="str">
            <v>是</v>
          </cell>
          <cell r="G100">
            <v>23</v>
          </cell>
          <cell r="H100" t="str">
            <v>城中片</v>
          </cell>
          <cell r="I100" t="str">
            <v>何巍 </v>
          </cell>
          <cell r="J100">
            <v>154</v>
          </cell>
          <cell r="K100">
            <v>124.46</v>
          </cell>
          <cell r="L100">
            <v>19167.37</v>
          </cell>
          <cell r="M100">
            <v>5616.26</v>
          </cell>
        </row>
        <row r="101">
          <cell r="D101">
            <v>570</v>
          </cell>
          <cell r="E101" t="str">
            <v>四川太极青羊区大石西路药店</v>
          </cell>
          <cell r="F101" t="str">
            <v>否</v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183</v>
          </cell>
          <cell r="K101">
            <v>102.11</v>
          </cell>
          <cell r="L101">
            <v>18686.55</v>
          </cell>
          <cell r="M101">
            <v>4604.63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154</v>
          </cell>
          <cell r="K102">
            <v>117.26</v>
          </cell>
          <cell r="L102">
            <v>18058.2</v>
          </cell>
          <cell r="M102">
            <v>5285.79</v>
          </cell>
        </row>
        <row r="103">
          <cell r="D103">
            <v>118758</v>
          </cell>
          <cell r="E103" t="str">
            <v>四川太极成华区水碾河路药店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166</v>
          </cell>
          <cell r="K103">
            <v>108.6</v>
          </cell>
          <cell r="L103">
            <v>18027.49</v>
          </cell>
          <cell r="M103">
            <v>4840.28</v>
          </cell>
        </row>
        <row r="104">
          <cell r="D104">
            <v>391</v>
          </cell>
          <cell r="E104" t="str">
            <v>四川太极金丝街药店</v>
          </cell>
          <cell r="F104" t="str">
            <v>否</v>
          </cell>
          <cell r="G104">
            <v>23</v>
          </cell>
          <cell r="H104" t="str">
            <v>城中片</v>
          </cell>
          <cell r="I104" t="str">
            <v>何巍 </v>
          </cell>
          <cell r="J104">
            <v>223</v>
          </cell>
          <cell r="K104">
            <v>79.65</v>
          </cell>
          <cell r="L104">
            <v>17762.13</v>
          </cell>
          <cell r="M104">
            <v>5812.33</v>
          </cell>
        </row>
        <row r="105">
          <cell r="D105">
            <v>56</v>
          </cell>
          <cell r="E105" t="str">
            <v>四川太极三江店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156</v>
          </cell>
          <cell r="K105">
            <v>113.73</v>
          </cell>
          <cell r="L105">
            <v>17741.67</v>
          </cell>
          <cell r="M105">
            <v>5680.08</v>
          </cell>
        </row>
        <row r="106">
          <cell r="D106">
            <v>513</v>
          </cell>
          <cell r="E106" t="str">
            <v>四川太极武侯区顺和街店</v>
          </cell>
          <cell r="F106" t="str">
            <v>否</v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237</v>
          </cell>
          <cell r="K106">
            <v>74.01</v>
          </cell>
          <cell r="L106">
            <v>17540.97</v>
          </cell>
          <cell r="M106">
            <v>5571.73</v>
          </cell>
        </row>
        <row r="107">
          <cell r="D107">
            <v>102567</v>
          </cell>
          <cell r="E107" t="str">
            <v>四川太极新津县五津镇武阳西路药店</v>
          </cell>
          <cell r="F107" t="str">
            <v/>
          </cell>
          <cell r="G107">
            <v>281</v>
          </cell>
          <cell r="H107" t="str">
            <v>新津片</v>
          </cell>
          <cell r="I107" t="str">
            <v>王燕丽</v>
          </cell>
          <cell r="J107">
            <v>159</v>
          </cell>
          <cell r="K107">
            <v>108.56</v>
          </cell>
          <cell r="L107">
            <v>17261.23</v>
          </cell>
          <cell r="M107">
            <v>5323.6</v>
          </cell>
        </row>
        <row r="108">
          <cell r="D108">
            <v>113833</v>
          </cell>
          <cell r="E108" t="str">
            <v>四川太极青羊区光华西一路药店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232</v>
          </cell>
          <cell r="K108">
            <v>72.41</v>
          </cell>
          <cell r="L108">
            <v>16799.7</v>
          </cell>
          <cell r="M108">
            <v>4302.22</v>
          </cell>
        </row>
        <row r="109">
          <cell r="D109">
            <v>740</v>
          </cell>
          <cell r="E109" t="str">
            <v>四川太极成华区华康路药店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188</v>
          </cell>
          <cell r="K109">
            <v>87.85</v>
          </cell>
          <cell r="L109">
            <v>16516.47</v>
          </cell>
          <cell r="M109">
            <v>4834.67</v>
          </cell>
        </row>
        <row r="110">
          <cell r="D110">
            <v>115971</v>
          </cell>
          <cell r="E110" t="str">
            <v>四川太极高新区天顺路药店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127</v>
          </cell>
          <cell r="K110">
            <v>127.47</v>
          </cell>
          <cell r="L110">
            <v>16188.65</v>
          </cell>
          <cell r="M110">
            <v>3029.14</v>
          </cell>
        </row>
        <row r="111">
          <cell r="D111">
            <v>106485</v>
          </cell>
          <cell r="E111" t="str">
            <v>四川太极成都高新区元华二巷药店</v>
          </cell>
          <cell r="F111" t="str">
            <v/>
          </cell>
          <cell r="G111">
            <v>142</v>
          </cell>
          <cell r="H111" t="str">
            <v>旗舰片区</v>
          </cell>
          <cell r="I111" t="str">
            <v>谭勤娟</v>
          </cell>
          <cell r="J111">
            <v>221</v>
          </cell>
          <cell r="K111">
            <v>72.05</v>
          </cell>
          <cell r="L111">
            <v>15922.54</v>
          </cell>
          <cell r="M111">
            <v>4624.83</v>
          </cell>
        </row>
        <row r="112">
          <cell r="D112">
            <v>716</v>
          </cell>
          <cell r="E112" t="str">
            <v>四川太极大邑县沙渠镇方圆路药店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185</v>
          </cell>
          <cell r="K112">
            <v>84.23</v>
          </cell>
          <cell r="L112">
            <v>15582.43</v>
          </cell>
          <cell r="M112">
            <v>4804.69</v>
          </cell>
        </row>
        <row r="113">
          <cell r="D113">
            <v>114069</v>
          </cell>
          <cell r="E113" t="str">
            <v>四川太极高新区剑南大道药店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212</v>
          </cell>
          <cell r="K113">
            <v>72.66</v>
          </cell>
          <cell r="L113">
            <v>15403.65</v>
          </cell>
          <cell r="M113">
            <v>4322</v>
          </cell>
        </row>
        <row r="114">
          <cell r="D114">
            <v>102565</v>
          </cell>
          <cell r="E114" t="str">
            <v>四川太极武侯区佳灵路药店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293</v>
          </cell>
          <cell r="K114">
            <v>50.1</v>
          </cell>
          <cell r="L114">
            <v>14678.54</v>
          </cell>
          <cell r="M114">
            <v>5188.93</v>
          </cell>
        </row>
        <row r="115">
          <cell r="D115">
            <v>743</v>
          </cell>
          <cell r="E115" t="str">
            <v>四川太极成华区万宇路药店</v>
          </cell>
          <cell r="F115" t="str">
            <v/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230</v>
          </cell>
          <cell r="K115">
            <v>62.07</v>
          </cell>
          <cell r="L115">
            <v>14275.86</v>
          </cell>
          <cell r="M115">
            <v>4320.03</v>
          </cell>
        </row>
        <row r="116">
          <cell r="D116">
            <v>371</v>
          </cell>
          <cell r="E116" t="str">
            <v>四川太极兴义镇万兴路药店</v>
          </cell>
          <cell r="F116" t="str">
            <v>否</v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178</v>
          </cell>
          <cell r="K116">
            <v>76.28</v>
          </cell>
          <cell r="L116">
            <v>13577.23</v>
          </cell>
          <cell r="M116">
            <v>4113.03</v>
          </cell>
        </row>
        <row r="117">
          <cell r="D117">
            <v>112415</v>
          </cell>
          <cell r="E117" t="str">
            <v>四川太极金牛区五福桥东路药店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178</v>
          </cell>
          <cell r="K117">
            <v>75.72</v>
          </cell>
          <cell r="L117">
            <v>13478.96</v>
          </cell>
          <cell r="M117">
            <v>3253.82</v>
          </cell>
        </row>
        <row r="118">
          <cell r="D118">
            <v>710</v>
          </cell>
          <cell r="E118" t="str">
            <v>四川太极都江堰市蒲阳镇堰问道西路药店</v>
          </cell>
          <cell r="F118" t="str">
            <v>否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227</v>
          </cell>
          <cell r="K118">
            <v>58.75</v>
          </cell>
          <cell r="L118">
            <v>13336.43</v>
          </cell>
          <cell r="M118">
            <v>3890.52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140</v>
          </cell>
          <cell r="K119">
            <v>94.89</v>
          </cell>
          <cell r="L119">
            <v>13285.28</v>
          </cell>
          <cell r="M119">
            <v>4022.01</v>
          </cell>
        </row>
        <row r="120">
          <cell r="D120">
            <v>104838</v>
          </cell>
          <cell r="E120" t="str">
            <v>四川太极崇州市崇阳镇蜀州中路药店</v>
          </cell>
          <cell r="F120" t="str">
            <v/>
          </cell>
          <cell r="G120">
            <v>341</v>
          </cell>
          <cell r="H120" t="str">
            <v>崇州片</v>
          </cell>
          <cell r="I120" t="str">
            <v>胡建梅</v>
          </cell>
          <cell r="J120">
            <v>227</v>
          </cell>
          <cell r="K120">
            <v>57.85</v>
          </cell>
          <cell r="L120">
            <v>13132.71</v>
          </cell>
          <cell r="M120">
            <v>4184.87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114</v>
          </cell>
          <cell r="K121">
            <v>111.62</v>
          </cell>
          <cell r="L121">
            <v>12724.87</v>
          </cell>
          <cell r="M121">
            <v>3322.66</v>
          </cell>
        </row>
        <row r="122">
          <cell r="D122">
            <v>573</v>
          </cell>
          <cell r="E122" t="str">
            <v>四川太极双流县西航港街道锦华路一段药店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159</v>
          </cell>
          <cell r="K122">
            <v>79.34</v>
          </cell>
          <cell r="L122">
            <v>12615.27</v>
          </cell>
          <cell r="M122">
            <v>4218.28</v>
          </cell>
        </row>
        <row r="123">
          <cell r="D123">
            <v>339</v>
          </cell>
          <cell r="E123" t="str">
            <v>四川太极沙河源药店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135</v>
          </cell>
          <cell r="K123">
            <v>93.18</v>
          </cell>
          <cell r="L123">
            <v>12579.09</v>
          </cell>
          <cell r="M123">
            <v>3843.25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178</v>
          </cell>
          <cell r="K124">
            <v>69.01</v>
          </cell>
          <cell r="L124">
            <v>12284.46</v>
          </cell>
          <cell r="M124">
            <v>3864.9</v>
          </cell>
        </row>
        <row r="125">
          <cell r="D125">
            <v>128640</v>
          </cell>
          <cell r="E125" t="str">
            <v>四川太极郫都区红光街道红高东路药店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 </v>
          </cell>
          <cell r="J125">
            <v>126</v>
          </cell>
          <cell r="K125">
            <v>92.59</v>
          </cell>
          <cell r="L125">
            <v>11665.81</v>
          </cell>
          <cell r="M125">
            <v>3033.78</v>
          </cell>
        </row>
        <row r="126">
          <cell r="D126">
            <v>752</v>
          </cell>
          <cell r="E126" t="str">
            <v>四川太极大药房连锁有限公司武侯区聚萃街药店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221</v>
          </cell>
          <cell r="K126">
            <v>52.73</v>
          </cell>
          <cell r="L126">
            <v>11653.5</v>
          </cell>
          <cell r="M126">
            <v>3398.76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123</v>
          </cell>
          <cell r="K127">
            <v>93.89</v>
          </cell>
          <cell r="L127">
            <v>11548.71</v>
          </cell>
          <cell r="M127">
            <v>3695.73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135</v>
          </cell>
          <cell r="K128">
            <v>85.48</v>
          </cell>
          <cell r="L128">
            <v>11539.28</v>
          </cell>
          <cell r="M128">
            <v>3150.95</v>
          </cell>
        </row>
        <row r="129">
          <cell r="D129">
            <v>118951</v>
          </cell>
          <cell r="E129" t="str">
            <v>四川太极青羊区金祥路药店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163</v>
          </cell>
          <cell r="K129">
            <v>70.64</v>
          </cell>
          <cell r="L129">
            <v>11513.74</v>
          </cell>
          <cell r="M129">
            <v>3376.47</v>
          </cell>
        </row>
        <row r="130">
          <cell r="D130">
            <v>113025</v>
          </cell>
          <cell r="E130" t="str">
            <v>四川太极青羊区蜀鑫路药店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129</v>
          </cell>
          <cell r="K130">
            <v>89.2</v>
          </cell>
          <cell r="L130">
            <v>11507.41</v>
          </cell>
          <cell r="M130">
            <v>3110.11</v>
          </cell>
        </row>
        <row r="131">
          <cell r="D131">
            <v>120844</v>
          </cell>
          <cell r="E131" t="str">
            <v>四川太极彭州市致和镇南三环路药店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226</v>
          </cell>
          <cell r="K131">
            <v>50.87</v>
          </cell>
          <cell r="L131">
            <v>11497.18</v>
          </cell>
          <cell r="M131">
            <v>3697.77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168</v>
          </cell>
          <cell r="K132">
            <v>68.17</v>
          </cell>
          <cell r="L132">
            <v>11452.57</v>
          </cell>
          <cell r="M132">
            <v>2991.49</v>
          </cell>
        </row>
        <row r="133">
          <cell r="D133">
            <v>733</v>
          </cell>
          <cell r="E133" t="str">
            <v>四川太极双流区东升街道三强西路药店</v>
          </cell>
          <cell r="F133" t="str">
            <v>否</v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199</v>
          </cell>
          <cell r="K133">
            <v>57.01</v>
          </cell>
          <cell r="L133">
            <v>11345.02</v>
          </cell>
          <cell r="M133">
            <v>3772.83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196</v>
          </cell>
          <cell r="K134">
            <v>57.67</v>
          </cell>
          <cell r="L134">
            <v>11302.77</v>
          </cell>
          <cell r="M134">
            <v>3629.57</v>
          </cell>
        </row>
        <row r="135">
          <cell r="D135">
            <v>122906</v>
          </cell>
          <cell r="E135" t="str">
            <v>四川太极新都区斑竹园街道医贸大道药店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183</v>
          </cell>
          <cell r="K135">
            <v>59.84</v>
          </cell>
          <cell r="L135">
            <v>10949.87</v>
          </cell>
          <cell r="M135">
            <v>3067.75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136</v>
          </cell>
          <cell r="K136">
            <v>79.9</v>
          </cell>
          <cell r="L136">
            <v>10866.88</v>
          </cell>
          <cell r="M136">
            <v>2956.61</v>
          </cell>
        </row>
        <row r="137">
          <cell r="D137">
            <v>119262</v>
          </cell>
          <cell r="E137" t="str">
            <v>四川太极成华区驷马桥三路药店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122</v>
          </cell>
          <cell r="K137">
            <v>87.74</v>
          </cell>
          <cell r="L137">
            <v>10704.39</v>
          </cell>
          <cell r="M137">
            <v>3399.47</v>
          </cell>
        </row>
        <row r="138">
          <cell r="D138">
            <v>52</v>
          </cell>
          <cell r="E138" t="str">
            <v>四川太极崇州中心店</v>
          </cell>
          <cell r="F138" t="str">
            <v>是</v>
          </cell>
          <cell r="G138">
            <v>341</v>
          </cell>
          <cell r="H138" t="str">
            <v>崇州片</v>
          </cell>
          <cell r="I138" t="str">
            <v>胡建梅</v>
          </cell>
          <cell r="J138">
            <v>133</v>
          </cell>
          <cell r="K138">
            <v>78.35</v>
          </cell>
          <cell r="L138">
            <v>10420.6</v>
          </cell>
          <cell r="M138">
            <v>3049.52</v>
          </cell>
        </row>
        <row r="139">
          <cell r="D139">
            <v>748</v>
          </cell>
          <cell r="E139" t="str">
            <v>四川太极大邑县晋原镇东街药店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169</v>
          </cell>
          <cell r="K139">
            <v>60.14</v>
          </cell>
          <cell r="L139">
            <v>10162.82</v>
          </cell>
          <cell r="M139">
            <v>3416.81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81</v>
          </cell>
          <cell r="K140">
            <v>111.8</v>
          </cell>
          <cell r="L140">
            <v>9055.6</v>
          </cell>
          <cell r="M140">
            <v>2738</v>
          </cell>
        </row>
        <row r="141">
          <cell r="D141">
            <v>123007</v>
          </cell>
          <cell r="E141" t="str">
            <v>四川太极大邑县青霞街道元通路南段药店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106</v>
          </cell>
          <cell r="K141">
            <v>81.53</v>
          </cell>
          <cell r="L141">
            <v>8641.8</v>
          </cell>
          <cell r="M141">
            <v>2291.8</v>
          </cell>
        </row>
        <row r="142">
          <cell r="D142">
            <v>113298</v>
          </cell>
          <cell r="E142" t="str">
            <v>四川太极武侯区逸都路药店</v>
          </cell>
          <cell r="F142" t="str">
            <v/>
          </cell>
          <cell r="G142">
            <v>342</v>
          </cell>
          <cell r="H142" t="str">
            <v>西门二片</v>
          </cell>
          <cell r="I142" t="str">
            <v>林禹帅</v>
          </cell>
          <cell r="J142">
            <v>139</v>
          </cell>
          <cell r="K142">
            <v>60.4</v>
          </cell>
          <cell r="L142">
            <v>8395.56</v>
          </cell>
          <cell r="M142">
            <v>2080.22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91</v>
          </cell>
          <cell r="K143">
            <v>58.35</v>
          </cell>
          <cell r="L143">
            <v>5309.9</v>
          </cell>
          <cell r="M143">
            <v>1391.23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61</v>
          </cell>
          <cell r="K144">
            <v>77.33</v>
          </cell>
          <cell r="L144">
            <v>4717.42</v>
          </cell>
          <cell r="M144">
            <v>1259.21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49</v>
          </cell>
          <cell r="K145">
            <v>55.48</v>
          </cell>
          <cell r="L145">
            <v>2718.42</v>
          </cell>
          <cell r="M145">
            <v>928.95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35487</v>
          </cell>
          <cell r="K146">
            <v>141.68</v>
          </cell>
          <cell r="L146">
            <v>5027773.59</v>
          </cell>
          <cell r="M146">
            <v>1295197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所有员工人数"/>
      <sheetName val="正式员工数"/>
      <sheetName val="Sheet1"/>
    </sheetNames>
    <sheetDataSet>
      <sheetData sheetId="0"/>
      <sheetData sheetId="1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2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3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3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4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3</v>
          </cell>
        </row>
        <row r="51">
          <cell r="A51">
            <v>710</v>
          </cell>
          <cell r="B51" t="str">
            <v>都江堰问道西路</v>
          </cell>
          <cell r="C51">
            <v>3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4</v>
          </cell>
        </row>
        <row r="60">
          <cell r="A60">
            <v>726</v>
          </cell>
          <cell r="B60" t="str">
            <v>交大三店</v>
          </cell>
          <cell r="C60">
            <v>3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2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2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2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3</v>
          </cell>
        </row>
        <row r="104">
          <cell r="A104">
            <v>108277</v>
          </cell>
          <cell r="B104" t="str">
            <v>银沙路店</v>
          </cell>
          <cell r="C104">
            <v>3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1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3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3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1181</v>
          </cell>
          <cell r="K3">
            <v>656.2</v>
          </cell>
          <cell r="L3">
            <v>774967.68</v>
          </cell>
          <cell r="M3">
            <v>113685.88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618</v>
          </cell>
          <cell r="K4">
            <v>239.78</v>
          </cell>
          <cell r="L4">
            <v>148183.81</v>
          </cell>
          <cell r="M4">
            <v>26145.82</v>
          </cell>
        </row>
        <row r="5">
          <cell r="D5">
            <v>750</v>
          </cell>
          <cell r="E5" t="str">
            <v>成都成汉太极大药房有限公司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590</v>
          </cell>
          <cell r="K5">
            <v>228.63</v>
          </cell>
          <cell r="L5">
            <v>134890.64</v>
          </cell>
          <cell r="M5">
            <v>35012.82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651</v>
          </cell>
          <cell r="K6">
            <v>202.08</v>
          </cell>
          <cell r="L6">
            <v>131554.76</v>
          </cell>
          <cell r="M6">
            <v>28044.94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773</v>
          </cell>
          <cell r="K7">
            <v>147.77</v>
          </cell>
          <cell r="L7">
            <v>114224.1</v>
          </cell>
          <cell r="M7">
            <v>21397.1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867</v>
          </cell>
          <cell r="K8">
            <v>119.11</v>
          </cell>
          <cell r="L8">
            <v>103265.89</v>
          </cell>
          <cell r="M8">
            <v>31536.86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520</v>
          </cell>
          <cell r="K9">
            <v>188.9</v>
          </cell>
          <cell r="L9">
            <v>98226.71</v>
          </cell>
          <cell r="M9">
            <v>29659.22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530</v>
          </cell>
          <cell r="K10">
            <v>131.41</v>
          </cell>
          <cell r="L10">
            <v>69646.41</v>
          </cell>
          <cell r="M10">
            <v>20539.14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428</v>
          </cell>
          <cell r="K11">
            <v>150.09</v>
          </cell>
          <cell r="L11">
            <v>64237.05</v>
          </cell>
          <cell r="M11">
            <v>19284.84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519</v>
          </cell>
          <cell r="K12">
            <v>120.7</v>
          </cell>
          <cell r="L12">
            <v>62642.84</v>
          </cell>
          <cell r="M12">
            <v>16051.85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407</v>
          </cell>
          <cell r="K13">
            <v>144.61</v>
          </cell>
          <cell r="L13">
            <v>58854.85</v>
          </cell>
          <cell r="M13">
            <v>13006.4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334</v>
          </cell>
          <cell r="K14">
            <v>173.37</v>
          </cell>
          <cell r="L14">
            <v>57904.36</v>
          </cell>
          <cell r="M14">
            <v>16525.61</v>
          </cell>
        </row>
        <row r="15">
          <cell r="D15">
            <v>117491</v>
          </cell>
          <cell r="E15" t="str">
            <v>四川太极金牛区花照壁中横街药店</v>
          </cell>
          <cell r="F15" t="str">
            <v/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272</v>
          </cell>
          <cell r="K15">
            <v>205.68</v>
          </cell>
          <cell r="L15">
            <v>55943.7</v>
          </cell>
          <cell r="M15">
            <v>9523.81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408</v>
          </cell>
          <cell r="K16">
            <v>131.19</v>
          </cell>
          <cell r="L16">
            <v>53526.2</v>
          </cell>
          <cell r="M16">
            <v>17339.63</v>
          </cell>
        </row>
        <row r="17">
          <cell r="D17">
            <v>111400</v>
          </cell>
          <cell r="E17" t="str">
            <v>四川太极邛崃市文君街道杏林路药店</v>
          </cell>
          <cell r="F17" t="str">
            <v/>
          </cell>
          <cell r="G17">
            <v>282</v>
          </cell>
          <cell r="H17" t="str">
            <v>城郊一片</v>
          </cell>
          <cell r="I17" t="str">
            <v>任会茹</v>
          </cell>
          <cell r="J17">
            <v>349</v>
          </cell>
          <cell r="K17">
            <v>138.78</v>
          </cell>
          <cell r="L17">
            <v>48435.61</v>
          </cell>
          <cell r="M17">
            <v>10766.22</v>
          </cell>
        </row>
        <row r="18">
          <cell r="D18">
            <v>114844</v>
          </cell>
          <cell r="E18" t="str">
            <v>四川太极成华区培华东路药店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258</v>
          </cell>
          <cell r="K18">
            <v>182.09</v>
          </cell>
          <cell r="L18">
            <v>46978.98</v>
          </cell>
          <cell r="M18">
            <v>11055.43</v>
          </cell>
        </row>
        <row r="19">
          <cell r="D19">
            <v>105267</v>
          </cell>
          <cell r="E19" t="str">
            <v>四川太极金牛区蜀汉路药店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391</v>
          </cell>
          <cell r="K19">
            <v>112.45</v>
          </cell>
          <cell r="L19">
            <v>43966.07</v>
          </cell>
          <cell r="M19">
            <v>12447.65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489</v>
          </cell>
          <cell r="K20">
            <v>87.65</v>
          </cell>
          <cell r="L20">
            <v>42858.95</v>
          </cell>
          <cell r="M20">
            <v>13241.01</v>
          </cell>
        </row>
        <row r="21">
          <cell r="D21">
            <v>103198</v>
          </cell>
          <cell r="E21" t="str">
            <v>四川太极青羊区贝森北路药店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325</v>
          </cell>
          <cell r="K21">
            <v>129.18</v>
          </cell>
          <cell r="L21">
            <v>41983.12</v>
          </cell>
          <cell r="M21">
            <v>9676.72</v>
          </cell>
        </row>
        <row r="22">
          <cell r="D22">
            <v>359</v>
          </cell>
          <cell r="E22" t="str">
            <v>四川太极枣子巷药店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94.17</v>
          </cell>
          <cell r="L22">
            <v>41434.19</v>
          </cell>
          <cell r="M22">
            <v>13493.34</v>
          </cell>
        </row>
        <row r="23">
          <cell r="D23">
            <v>373</v>
          </cell>
          <cell r="E23" t="str">
            <v>四川太极通盈街药店</v>
          </cell>
          <cell r="F23" t="str">
            <v>否</v>
          </cell>
          <cell r="G23">
            <v>23</v>
          </cell>
          <cell r="H23" t="str">
            <v>城中片</v>
          </cell>
          <cell r="I23" t="str">
            <v>何巍 </v>
          </cell>
          <cell r="J23">
            <v>360</v>
          </cell>
          <cell r="K23">
            <v>114.99</v>
          </cell>
          <cell r="L23">
            <v>41396.24</v>
          </cell>
          <cell r="M23">
            <v>12814.89</v>
          </cell>
        </row>
        <row r="24">
          <cell r="D24">
            <v>546</v>
          </cell>
          <cell r="E24" t="str">
            <v>四川太极锦江区榕声路店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398</v>
          </cell>
          <cell r="K24">
            <v>101.17</v>
          </cell>
          <cell r="L24">
            <v>40266.97</v>
          </cell>
          <cell r="M24">
            <v>13755.69</v>
          </cell>
        </row>
        <row r="25">
          <cell r="D25">
            <v>104428</v>
          </cell>
          <cell r="E25" t="str">
            <v>四川太极崇州市崇阳镇永康东路药店 </v>
          </cell>
          <cell r="F25" t="str">
            <v/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332</v>
          </cell>
          <cell r="K25">
            <v>120.31</v>
          </cell>
          <cell r="L25">
            <v>39943.67</v>
          </cell>
          <cell r="M25">
            <v>11961.37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499</v>
          </cell>
          <cell r="K26">
            <v>78.53</v>
          </cell>
          <cell r="L26">
            <v>39188</v>
          </cell>
          <cell r="M26">
            <v>11696.9</v>
          </cell>
        </row>
        <row r="27">
          <cell r="D27">
            <v>311</v>
          </cell>
          <cell r="E27" t="str">
            <v>四川太极西部店</v>
          </cell>
          <cell r="F27" t="str">
            <v>是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116</v>
          </cell>
          <cell r="K27">
            <v>335.56</v>
          </cell>
          <cell r="L27">
            <v>38925.4</v>
          </cell>
          <cell r="M27">
            <v>8708.69</v>
          </cell>
        </row>
        <row r="28">
          <cell r="D28">
            <v>54</v>
          </cell>
          <cell r="E28" t="str">
            <v>四川太极怀远店</v>
          </cell>
          <cell r="F28" t="str">
            <v>是</v>
          </cell>
          <cell r="G28">
            <v>341</v>
          </cell>
          <cell r="H28" t="str">
            <v>崇州片</v>
          </cell>
          <cell r="I28" t="str">
            <v>胡建梅</v>
          </cell>
          <cell r="J28">
            <v>451</v>
          </cell>
          <cell r="K28">
            <v>86.18</v>
          </cell>
          <cell r="L28">
            <v>38867.92</v>
          </cell>
          <cell r="M28">
            <v>11048.34</v>
          </cell>
        </row>
        <row r="29">
          <cell r="D29">
            <v>107658</v>
          </cell>
          <cell r="E29" t="str">
            <v>四川太极新都区新都街道万和北路药店</v>
          </cell>
          <cell r="F29" t="str">
            <v/>
          </cell>
          <cell r="G29">
            <v>342</v>
          </cell>
          <cell r="H29" t="str">
            <v>西门二片</v>
          </cell>
          <cell r="I29" t="str">
            <v>林禹帅</v>
          </cell>
          <cell r="J29">
            <v>538</v>
          </cell>
          <cell r="K29">
            <v>71.46</v>
          </cell>
          <cell r="L29">
            <v>38444.19</v>
          </cell>
          <cell r="M29">
            <v>10889.74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412</v>
          </cell>
          <cell r="K30">
            <v>92.89</v>
          </cell>
          <cell r="L30">
            <v>38270.77</v>
          </cell>
          <cell r="M30">
            <v>12359.13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486</v>
          </cell>
          <cell r="K31">
            <v>75.89</v>
          </cell>
          <cell r="L31">
            <v>36883.94</v>
          </cell>
          <cell r="M31">
            <v>13272.56</v>
          </cell>
        </row>
        <row r="32">
          <cell r="D32">
            <v>108656</v>
          </cell>
          <cell r="E32" t="str">
            <v>四川太极新津县五津镇五津西路二药房</v>
          </cell>
          <cell r="F32" t="str">
            <v/>
          </cell>
          <cell r="G32">
            <v>281</v>
          </cell>
          <cell r="H32" t="str">
            <v>新津片</v>
          </cell>
          <cell r="I32" t="str">
            <v>王燕丽</v>
          </cell>
          <cell r="J32">
            <v>294</v>
          </cell>
          <cell r="K32">
            <v>124.96</v>
          </cell>
          <cell r="L32">
            <v>36739.65</v>
          </cell>
          <cell r="M32">
            <v>9317.47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319</v>
          </cell>
          <cell r="K33">
            <v>114.67</v>
          </cell>
          <cell r="L33">
            <v>36579.78</v>
          </cell>
          <cell r="M33">
            <v>11511.4</v>
          </cell>
        </row>
        <row r="34">
          <cell r="D34">
            <v>118074</v>
          </cell>
          <cell r="E34" t="str">
            <v>四川太极高新区泰和二街药店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287</v>
          </cell>
          <cell r="K34">
            <v>124.11</v>
          </cell>
          <cell r="L34">
            <v>35620.78</v>
          </cell>
          <cell r="M34">
            <v>10325.13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426</v>
          </cell>
          <cell r="K35">
            <v>83.29</v>
          </cell>
          <cell r="L35">
            <v>35483.48</v>
          </cell>
          <cell r="M35">
            <v>9601.93</v>
          </cell>
        </row>
        <row r="36">
          <cell r="D36">
            <v>745</v>
          </cell>
          <cell r="E36" t="str">
            <v>四川太极金牛区金沙路药店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346</v>
          </cell>
          <cell r="K36">
            <v>102.12</v>
          </cell>
          <cell r="L36">
            <v>35335.21</v>
          </cell>
          <cell r="M36">
            <v>10303.21</v>
          </cell>
        </row>
        <row r="37">
          <cell r="D37">
            <v>511</v>
          </cell>
          <cell r="E37" t="str">
            <v>四川太极成华杉板桥南一路店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420</v>
          </cell>
          <cell r="K37">
            <v>83.73</v>
          </cell>
          <cell r="L37">
            <v>35167.81</v>
          </cell>
          <cell r="M37">
            <v>10305.54</v>
          </cell>
        </row>
        <row r="38">
          <cell r="D38">
            <v>106399</v>
          </cell>
          <cell r="E38" t="str">
            <v>四川太极青羊区蜀辉路药店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353</v>
          </cell>
          <cell r="K38">
            <v>98.91</v>
          </cell>
          <cell r="L38">
            <v>34913.71</v>
          </cell>
          <cell r="M38">
            <v>8750.27</v>
          </cell>
        </row>
        <row r="39">
          <cell r="D39">
            <v>747</v>
          </cell>
          <cell r="E39" t="str">
            <v>四川太极郫县郫筒镇一环路东南段药店</v>
          </cell>
          <cell r="F39" t="str">
            <v/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290</v>
          </cell>
          <cell r="K39">
            <v>119.18</v>
          </cell>
          <cell r="L39">
            <v>34562.78</v>
          </cell>
          <cell r="M39">
            <v>9584.11</v>
          </cell>
        </row>
        <row r="40">
          <cell r="D40">
            <v>737</v>
          </cell>
          <cell r="E40" t="str">
            <v>四川太极高新区大源北街药店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421</v>
          </cell>
          <cell r="K40">
            <v>81.96</v>
          </cell>
          <cell r="L40">
            <v>34504.12</v>
          </cell>
          <cell r="M40">
            <v>10230.02</v>
          </cell>
        </row>
        <row r="41">
          <cell r="D41">
            <v>587</v>
          </cell>
          <cell r="E41" t="str">
            <v>四川太极都江堰景中路店</v>
          </cell>
          <cell r="F41" t="str">
            <v>否</v>
          </cell>
          <cell r="G41">
            <v>233</v>
          </cell>
          <cell r="H41" t="str">
            <v>都江堰片</v>
          </cell>
          <cell r="I41" t="str">
            <v>苗凯</v>
          </cell>
          <cell r="J41">
            <v>312</v>
          </cell>
          <cell r="K41">
            <v>109.1</v>
          </cell>
          <cell r="L41">
            <v>34040.23</v>
          </cell>
          <cell r="M41">
            <v>9280.06</v>
          </cell>
        </row>
        <row r="42">
          <cell r="D42">
            <v>514</v>
          </cell>
          <cell r="E42" t="str">
            <v>四川太极新津邓双镇岷江店</v>
          </cell>
          <cell r="F42" t="str">
            <v>否</v>
          </cell>
          <cell r="G42">
            <v>281</v>
          </cell>
          <cell r="H42" t="str">
            <v>新津片</v>
          </cell>
          <cell r="I42" t="str">
            <v>王燕丽</v>
          </cell>
          <cell r="J42">
            <v>421</v>
          </cell>
          <cell r="K42">
            <v>80.83</v>
          </cell>
          <cell r="L42">
            <v>34030.07</v>
          </cell>
          <cell r="M42">
            <v>10527.94</v>
          </cell>
        </row>
        <row r="43">
          <cell r="D43">
            <v>515</v>
          </cell>
          <cell r="E43" t="str">
            <v>四川太极成华区崔家店路药店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344</v>
          </cell>
          <cell r="K43">
            <v>97.54</v>
          </cell>
          <cell r="L43">
            <v>33553.8</v>
          </cell>
          <cell r="M43">
            <v>8199.27</v>
          </cell>
        </row>
        <row r="44">
          <cell r="D44">
            <v>730</v>
          </cell>
          <cell r="E44" t="str">
            <v>四川太极新都区新繁镇繁江北路药店</v>
          </cell>
          <cell r="F44" t="str">
            <v>否</v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444</v>
          </cell>
          <cell r="K44">
            <v>73.29</v>
          </cell>
          <cell r="L44">
            <v>32541.35</v>
          </cell>
          <cell r="M44">
            <v>10409.61</v>
          </cell>
        </row>
        <row r="45">
          <cell r="D45">
            <v>106066</v>
          </cell>
          <cell r="E45" t="str">
            <v>四川太极锦江区梨花街药店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372</v>
          </cell>
          <cell r="K45">
            <v>86.27</v>
          </cell>
          <cell r="L45">
            <v>32091.45</v>
          </cell>
          <cell r="M45">
            <v>11341.98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396</v>
          </cell>
          <cell r="K46">
            <v>80.47</v>
          </cell>
          <cell r="L46">
            <v>31868.09</v>
          </cell>
          <cell r="M46">
            <v>8669.83</v>
          </cell>
        </row>
        <row r="47">
          <cell r="D47">
            <v>113008</v>
          </cell>
          <cell r="E47" t="str">
            <v>四川太极成都高新区尚锦路药店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185</v>
          </cell>
          <cell r="K47">
            <v>171.76</v>
          </cell>
          <cell r="L47">
            <v>31775</v>
          </cell>
          <cell r="M47">
            <v>6157.08</v>
          </cell>
        </row>
        <row r="48">
          <cell r="D48">
            <v>102934</v>
          </cell>
          <cell r="E48" t="str">
            <v>四川太极金牛区银河北街药店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400</v>
          </cell>
          <cell r="K48">
            <v>74.52</v>
          </cell>
          <cell r="L48">
            <v>29807.85</v>
          </cell>
          <cell r="M48">
            <v>9460.78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390</v>
          </cell>
          <cell r="K49">
            <v>76.42</v>
          </cell>
          <cell r="L49">
            <v>29803.95</v>
          </cell>
          <cell r="M49">
            <v>8532.91</v>
          </cell>
        </row>
        <row r="50">
          <cell r="D50">
            <v>108277</v>
          </cell>
          <cell r="E50" t="str">
            <v>四川太极金牛区银沙路药店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380</v>
          </cell>
          <cell r="K50">
            <v>76.61</v>
          </cell>
          <cell r="L50">
            <v>29112.02</v>
          </cell>
          <cell r="M50">
            <v>7450.91</v>
          </cell>
        </row>
        <row r="51">
          <cell r="D51">
            <v>724</v>
          </cell>
          <cell r="E51" t="str">
            <v>四川太极锦江区观音桥街药店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436</v>
          </cell>
          <cell r="K51">
            <v>65.56</v>
          </cell>
          <cell r="L51">
            <v>28585.97</v>
          </cell>
          <cell r="M51">
            <v>8865.73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357</v>
          </cell>
          <cell r="K52">
            <v>79.87</v>
          </cell>
          <cell r="L52">
            <v>28512.13</v>
          </cell>
          <cell r="M52">
            <v>8590.29</v>
          </cell>
        </row>
        <row r="53">
          <cell r="D53">
            <v>581</v>
          </cell>
          <cell r="E53" t="str">
            <v>四川太极成华区二环路北四段药店（汇融名城）</v>
          </cell>
          <cell r="F53" t="str">
            <v>是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408</v>
          </cell>
          <cell r="K53">
            <v>69.52</v>
          </cell>
          <cell r="L53">
            <v>28363.15</v>
          </cell>
          <cell r="M53">
            <v>8798.95</v>
          </cell>
        </row>
        <row r="54">
          <cell r="D54">
            <v>399</v>
          </cell>
          <cell r="E54" t="str">
            <v>四川太极高新天久北巷药店</v>
          </cell>
          <cell r="F54" t="str">
            <v>否</v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319</v>
          </cell>
          <cell r="K54">
            <v>88.49</v>
          </cell>
          <cell r="L54">
            <v>28229.17</v>
          </cell>
          <cell r="M54">
            <v>8253.56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306</v>
          </cell>
          <cell r="K55">
            <v>91.32</v>
          </cell>
          <cell r="L55">
            <v>27945.13</v>
          </cell>
          <cell r="M55">
            <v>6248.74</v>
          </cell>
        </row>
        <row r="56">
          <cell r="D56">
            <v>116919</v>
          </cell>
          <cell r="E56" t="str">
            <v>四川太极武侯区科华北路药店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230</v>
          </cell>
          <cell r="K56">
            <v>121.43</v>
          </cell>
          <cell r="L56">
            <v>27928.47</v>
          </cell>
          <cell r="M56">
            <v>7708.32</v>
          </cell>
        </row>
        <row r="57">
          <cell r="D57">
            <v>598</v>
          </cell>
          <cell r="E57" t="str">
            <v>四川太极锦江区水杉街药店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371</v>
          </cell>
          <cell r="K57">
            <v>74.23</v>
          </cell>
          <cell r="L57">
            <v>27537.89</v>
          </cell>
          <cell r="M57">
            <v>9452.65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317</v>
          </cell>
          <cell r="K58">
            <v>86.42</v>
          </cell>
          <cell r="L58">
            <v>27395.49</v>
          </cell>
          <cell r="M58">
            <v>8281.97</v>
          </cell>
        </row>
        <row r="59">
          <cell r="D59">
            <v>106485</v>
          </cell>
          <cell r="E59" t="str">
            <v>四川太极成都高新区元华二巷药店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302</v>
          </cell>
          <cell r="K59">
            <v>90.18</v>
          </cell>
          <cell r="L59">
            <v>27234.89</v>
          </cell>
          <cell r="M59">
            <v>7390.47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285</v>
          </cell>
          <cell r="K60">
            <v>94.09</v>
          </cell>
          <cell r="L60">
            <v>26814.88</v>
          </cell>
          <cell r="M60">
            <v>7685.59</v>
          </cell>
        </row>
        <row r="61">
          <cell r="D61">
            <v>106569</v>
          </cell>
          <cell r="E61" t="str">
            <v>四川太极武侯区大悦路药店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274</v>
          </cell>
          <cell r="K61">
            <v>97.01</v>
          </cell>
          <cell r="L61">
            <v>26580.86</v>
          </cell>
          <cell r="M61">
            <v>8641.2</v>
          </cell>
        </row>
        <row r="62">
          <cell r="D62">
            <v>387</v>
          </cell>
          <cell r="E62" t="str">
            <v>四川太极新乐中街药店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342</v>
          </cell>
          <cell r="K62">
            <v>77.24</v>
          </cell>
          <cell r="L62">
            <v>26416.52</v>
          </cell>
          <cell r="M62">
            <v>8014.25</v>
          </cell>
        </row>
        <row r="63">
          <cell r="D63">
            <v>308</v>
          </cell>
          <cell r="E63" t="str">
            <v>四川太极红星店</v>
          </cell>
          <cell r="F63" t="str">
            <v>是</v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221</v>
          </cell>
          <cell r="K63">
            <v>119.32</v>
          </cell>
          <cell r="L63">
            <v>26369.61</v>
          </cell>
          <cell r="M63">
            <v>8149.41</v>
          </cell>
        </row>
        <row r="64">
          <cell r="D64">
            <v>377</v>
          </cell>
          <cell r="E64" t="str">
            <v>四川太极新园大道药店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394</v>
          </cell>
          <cell r="K64">
            <v>66.85</v>
          </cell>
          <cell r="L64">
            <v>26338.53</v>
          </cell>
          <cell r="M64">
            <v>8250.87</v>
          </cell>
        </row>
        <row r="65">
          <cell r="D65">
            <v>513</v>
          </cell>
          <cell r="E65" t="str">
            <v>四川太极武侯区顺和街店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307</v>
          </cell>
          <cell r="K65">
            <v>85.73</v>
          </cell>
          <cell r="L65">
            <v>26319.74</v>
          </cell>
          <cell r="M65">
            <v>7298.63</v>
          </cell>
        </row>
        <row r="66">
          <cell r="D66">
            <v>116773</v>
          </cell>
          <cell r="E66" t="str">
            <v>四川太极青羊区经一路药店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214</v>
          </cell>
          <cell r="K66">
            <v>122.3</v>
          </cell>
          <cell r="L66">
            <v>26173.07</v>
          </cell>
          <cell r="M66">
            <v>7422.17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341</v>
          </cell>
          <cell r="K67">
            <v>76.41</v>
          </cell>
          <cell r="L67">
            <v>26054.72</v>
          </cell>
          <cell r="M67">
            <v>7593.18</v>
          </cell>
        </row>
        <row r="68">
          <cell r="D68">
            <v>105910</v>
          </cell>
          <cell r="E68" t="str">
            <v>四川太极高新区紫薇东路药店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357</v>
          </cell>
          <cell r="K68">
            <v>72.43</v>
          </cell>
          <cell r="L68">
            <v>25857.49</v>
          </cell>
          <cell r="M68">
            <v>7740.34</v>
          </cell>
        </row>
        <row r="69">
          <cell r="D69">
            <v>104533</v>
          </cell>
          <cell r="E69" t="str">
            <v>四川太极大邑县晋原镇潘家街药店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225</v>
          </cell>
          <cell r="K69">
            <v>112.15</v>
          </cell>
          <cell r="L69">
            <v>25232.77</v>
          </cell>
          <cell r="M69">
            <v>6950.91</v>
          </cell>
        </row>
        <row r="70">
          <cell r="D70">
            <v>733</v>
          </cell>
          <cell r="E70" t="str">
            <v>四川太极双流区东升街道三强西路药店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309</v>
          </cell>
          <cell r="K70">
            <v>81.37</v>
          </cell>
          <cell r="L70">
            <v>25143.91</v>
          </cell>
          <cell r="M70">
            <v>7890.54</v>
          </cell>
        </row>
        <row r="71">
          <cell r="D71">
            <v>114286</v>
          </cell>
          <cell r="E71" t="str">
            <v>四川太极青羊区光华北五路药店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255</v>
          </cell>
          <cell r="K71">
            <v>98.15</v>
          </cell>
          <cell r="L71">
            <v>25027.31</v>
          </cell>
          <cell r="M71">
            <v>6937.94</v>
          </cell>
        </row>
        <row r="72">
          <cell r="D72">
            <v>118151</v>
          </cell>
          <cell r="E72" t="str">
            <v>四川太极金牛区沙湾东一路药店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253</v>
          </cell>
          <cell r="K72">
            <v>97.64</v>
          </cell>
          <cell r="L72">
            <v>24703.23</v>
          </cell>
          <cell r="M72">
            <v>6883.21</v>
          </cell>
        </row>
        <row r="73">
          <cell r="D73">
            <v>726</v>
          </cell>
          <cell r="E73" t="str">
            <v>四川太极金牛区交大路第三药店</v>
          </cell>
          <cell r="F73" t="str">
            <v>否</v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248</v>
          </cell>
          <cell r="K73">
            <v>98.96</v>
          </cell>
          <cell r="L73">
            <v>24541.91</v>
          </cell>
          <cell r="M73">
            <v>6183.45</v>
          </cell>
        </row>
        <row r="74">
          <cell r="D74">
            <v>117184</v>
          </cell>
          <cell r="E74" t="str">
            <v>四川太极锦江区静沙南路药店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295</v>
          </cell>
          <cell r="K74">
            <v>83.09</v>
          </cell>
          <cell r="L74">
            <v>24511</v>
          </cell>
          <cell r="M74">
            <v>8061.28</v>
          </cell>
        </row>
        <row r="75">
          <cell r="D75">
            <v>114622</v>
          </cell>
          <cell r="E75" t="str">
            <v>四川太极成华区东昌路一药店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353</v>
          </cell>
          <cell r="K75">
            <v>69.29</v>
          </cell>
          <cell r="L75">
            <v>24460.1</v>
          </cell>
          <cell r="M75">
            <v>7034.61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300</v>
          </cell>
          <cell r="K76">
            <v>80.43</v>
          </cell>
          <cell r="L76">
            <v>24129.86</v>
          </cell>
          <cell r="M76">
            <v>6934.2</v>
          </cell>
        </row>
        <row r="77">
          <cell r="D77">
            <v>746</v>
          </cell>
          <cell r="E77" t="str">
            <v>四川太极大邑县晋原镇内蒙古大道桃源药店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380</v>
          </cell>
          <cell r="K77">
            <v>62.5</v>
          </cell>
          <cell r="L77">
            <v>23750.74</v>
          </cell>
          <cell r="M77">
            <v>7270.91</v>
          </cell>
        </row>
        <row r="78">
          <cell r="D78">
            <v>539</v>
          </cell>
          <cell r="E78" t="str">
            <v>四川太极大邑县晋原镇子龙路店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268</v>
          </cell>
          <cell r="K78">
            <v>87.73</v>
          </cell>
          <cell r="L78">
            <v>23512.73</v>
          </cell>
          <cell r="M78">
            <v>6432.52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368</v>
          </cell>
          <cell r="K79">
            <v>63.75</v>
          </cell>
          <cell r="L79">
            <v>23458.47</v>
          </cell>
          <cell r="M79">
            <v>7694.47</v>
          </cell>
        </row>
        <row r="80">
          <cell r="D80">
            <v>113833</v>
          </cell>
          <cell r="E80" t="str">
            <v>四川太极青羊区光华西一路药店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290</v>
          </cell>
          <cell r="K80">
            <v>80.67</v>
          </cell>
          <cell r="L80">
            <v>23394.62</v>
          </cell>
          <cell r="M80">
            <v>6911.12</v>
          </cell>
        </row>
        <row r="81">
          <cell r="D81">
            <v>122198</v>
          </cell>
          <cell r="E81" t="str">
            <v>四川太极成华区华泰路二药店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292</v>
          </cell>
          <cell r="K81">
            <v>78.73</v>
          </cell>
          <cell r="L81">
            <v>22988.77</v>
          </cell>
          <cell r="M81">
            <v>7151.65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181</v>
          </cell>
          <cell r="K82">
            <v>126.78</v>
          </cell>
          <cell r="L82">
            <v>22946.61</v>
          </cell>
          <cell r="M82">
            <v>6565.22</v>
          </cell>
        </row>
        <row r="83">
          <cell r="D83">
            <v>117310</v>
          </cell>
          <cell r="E83" t="str">
            <v>四川太极武侯区长寿路药店</v>
          </cell>
          <cell r="F83" t="str">
            <v/>
          </cell>
          <cell r="G83">
            <v>181</v>
          </cell>
          <cell r="H83" t="str">
            <v>西门一片</v>
          </cell>
          <cell r="I83" t="str">
            <v>刘琴英</v>
          </cell>
          <cell r="J83">
            <v>245</v>
          </cell>
          <cell r="K83">
            <v>91.06</v>
          </cell>
          <cell r="L83">
            <v>22309.01</v>
          </cell>
          <cell r="M83">
            <v>6694.22</v>
          </cell>
        </row>
        <row r="84">
          <cell r="D84">
            <v>107728</v>
          </cell>
          <cell r="E84" t="str">
            <v>四川太极大邑县晋原镇北街药店</v>
          </cell>
          <cell r="F84" t="str">
            <v/>
          </cell>
          <cell r="G84">
            <v>282</v>
          </cell>
          <cell r="H84" t="str">
            <v>城郊一片</v>
          </cell>
          <cell r="I84" t="str">
            <v>任会茹</v>
          </cell>
          <cell r="J84">
            <v>214</v>
          </cell>
          <cell r="K84">
            <v>103.89</v>
          </cell>
          <cell r="L84">
            <v>22233.31</v>
          </cell>
          <cell r="M84">
            <v>6523.08</v>
          </cell>
        </row>
        <row r="85">
          <cell r="D85">
            <v>102567</v>
          </cell>
          <cell r="E85" t="str">
            <v>四川太极新津县五津镇武阳西路药店</v>
          </cell>
          <cell r="F85" t="str">
            <v/>
          </cell>
          <cell r="G85">
            <v>281</v>
          </cell>
          <cell r="H85" t="str">
            <v>新津片</v>
          </cell>
          <cell r="I85" t="str">
            <v>王燕丽</v>
          </cell>
          <cell r="J85">
            <v>212</v>
          </cell>
          <cell r="K85">
            <v>103.77</v>
          </cell>
          <cell r="L85">
            <v>21998.5</v>
          </cell>
          <cell r="M85">
            <v>7081.14</v>
          </cell>
        </row>
        <row r="86">
          <cell r="D86">
            <v>743</v>
          </cell>
          <cell r="E86" t="str">
            <v>四川太极成华区万宇路药店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298</v>
          </cell>
          <cell r="K86">
            <v>73.65</v>
          </cell>
          <cell r="L86">
            <v>21947.57</v>
          </cell>
          <cell r="M86">
            <v>6601.22</v>
          </cell>
        </row>
        <row r="87">
          <cell r="D87">
            <v>572</v>
          </cell>
          <cell r="E87" t="str">
            <v>四川太极郫县郫筒镇东大街药店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280</v>
          </cell>
          <cell r="K87">
            <v>77.49</v>
          </cell>
          <cell r="L87">
            <v>21696.51</v>
          </cell>
          <cell r="M87">
            <v>6053.23</v>
          </cell>
        </row>
        <row r="88">
          <cell r="D88">
            <v>391</v>
          </cell>
          <cell r="E88" t="str">
            <v>四川太极金丝街药店</v>
          </cell>
          <cell r="F88" t="str">
            <v>否</v>
          </cell>
          <cell r="G88">
            <v>23</v>
          </cell>
          <cell r="H88" t="str">
            <v>城中片</v>
          </cell>
          <cell r="I88" t="str">
            <v>何巍 </v>
          </cell>
          <cell r="J88">
            <v>306</v>
          </cell>
          <cell r="K88">
            <v>69.79</v>
          </cell>
          <cell r="L88">
            <v>21354.52</v>
          </cell>
          <cell r="M88">
            <v>8169.9</v>
          </cell>
        </row>
        <row r="89">
          <cell r="D89">
            <v>706</v>
          </cell>
          <cell r="E89" t="str">
            <v>四川太极都江堰幸福镇翔凤路药店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281</v>
          </cell>
          <cell r="K89">
            <v>75.96</v>
          </cell>
          <cell r="L89">
            <v>21343.84</v>
          </cell>
          <cell r="M89">
            <v>6718.66</v>
          </cell>
        </row>
        <row r="90">
          <cell r="D90">
            <v>102935</v>
          </cell>
          <cell r="E90" t="str">
            <v>四川太极青羊区童子街药店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254</v>
          </cell>
          <cell r="K90">
            <v>83.71</v>
          </cell>
          <cell r="L90">
            <v>21262.11</v>
          </cell>
          <cell r="M90">
            <v>6271.15</v>
          </cell>
        </row>
        <row r="91">
          <cell r="D91">
            <v>103639</v>
          </cell>
          <cell r="E91" t="str">
            <v>四川太极成华区金马河路药店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264</v>
          </cell>
          <cell r="K91">
            <v>79.31</v>
          </cell>
          <cell r="L91">
            <v>20938.13</v>
          </cell>
          <cell r="M91">
            <v>6598.69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281</v>
          </cell>
          <cell r="K92">
            <v>74.5</v>
          </cell>
          <cell r="L92">
            <v>20935.35</v>
          </cell>
          <cell r="M92">
            <v>6892.06</v>
          </cell>
        </row>
        <row r="93">
          <cell r="D93">
            <v>106865</v>
          </cell>
          <cell r="E93" t="str">
            <v>四川太极武侯区丝竹路药店</v>
          </cell>
          <cell r="F93" t="str">
            <v/>
          </cell>
          <cell r="G93">
            <v>142</v>
          </cell>
          <cell r="H93" t="str">
            <v>旗舰片区</v>
          </cell>
          <cell r="I93" t="str">
            <v>谭勤娟</v>
          </cell>
          <cell r="J93">
            <v>203</v>
          </cell>
          <cell r="K93">
            <v>102.1</v>
          </cell>
          <cell r="L93">
            <v>20725.61</v>
          </cell>
          <cell r="M93">
            <v>6081.94</v>
          </cell>
        </row>
        <row r="94">
          <cell r="D94">
            <v>570</v>
          </cell>
          <cell r="E94" t="str">
            <v>四川太极青羊区大石西路药店</v>
          </cell>
          <cell r="F94" t="str">
            <v>否</v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247</v>
          </cell>
          <cell r="K94">
            <v>80.53</v>
          </cell>
          <cell r="L94">
            <v>19890.16</v>
          </cell>
          <cell r="M94">
            <v>5857.46</v>
          </cell>
        </row>
        <row r="95">
          <cell r="D95">
            <v>355</v>
          </cell>
          <cell r="E95" t="str">
            <v>四川太极双林路药店</v>
          </cell>
          <cell r="F95" t="str">
            <v>是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274</v>
          </cell>
          <cell r="K95">
            <v>72.1</v>
          </cell>
          <cell r="L95">
            <v>19756.7</v>
          </cell>
          <cell r="M95">
            <v>6141.24</v>
          </cell>
        </row>
        <row r="96">
          <cell r="D96">
            <v>738</v>
          </cell>
          <cell r="E96" t="str">
            <v>四川太极都江堰市蒲阳路药店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209</v>
          </cell>
          <cell r="K96">
            <v>94.41</v>
          </cell>
          <cell r="L96">
            <v>19732.23</v>
          </cell>
          <cell r="M96">
            <v>7030.23</v>
          </cell>
        </row>
        <row r="97">
          <cell r="D97">
            <v>104838</v>
          </cell>
          <cell r="E97" t="str">
            <v>四川太极崇州市崇阳镇蜀州中路药店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301</v>
          </cell>
          <cell r="K97">
            <v>64.52</v>
          </cell>
          <cell r="L97">
            <v>19420.17</v>
          </cell>
          <cell r="M97">
            <v>5548.94</v>
          </cell>
        </row>
        <row r="98">
          <cell r="D98">
            <v>329</v>
          </cell>
          <cell r="E98" t="str">
            <v>四川太极温江店</v>
          </cell>
          <cell r="F98" t="str">
            <v>是</v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175</v>
          </cell>
          <cell r="K98">
            <v>108.88</v>
          </cell>
          <cell r="L98">
            <v>19053.3</v>
          </cell>
          <cell r="M98">
            <v>4674.56</v>
          </cell>
        </row>
        <row r="99">
          <cell r="D99">
            <v>723</v>
          </cell>
          <cell r="E99" t="str">
            <v>四川太极锦江区柳翠路药店</v>
          </cell>
          <cell r="F99" t="str">
            <v>否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297</v>
          </cell>
          <cell r="K99">
            <v>63.96</v>
          </cell>
          <cell r="L99">
            <v>18996.73</v>
          </cell>
          <cell r="M99">
            <v>5563.7</v>
          </cell>
        </row>
        <row r="100">
          <cell r="D100">
            <v>119263</v>
          </cell>
          <cell r="E100" t="str">
            <v>四川太极青羊区蜀源路药店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235</v>
          </cell>
          <cell r="K100">
            <v>80.47</v>
          </cell>
          <cell r="L100">
            <v>18911.22</v>
          </cell>
          <cell r="M100">
            <v>5967.21</v>
          </cell>
        </row>
        <row r="101">
          <cell r="D101">
            <v>102479</v>
          </cell>
          <cell r="E101" t="str">
            <v>四川太极锦江区劼人路药店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201</v>
          </cell>
          <cell r="K101">
            <v>93.95</v>
          </cell>
          <cell r="L101">
            <v>18883.65</v>
          </cell>
          <cell r="M101">
            <v>5503.13</v>
          </cell>
        </row>
        <row r="102">
          <cell r="D102">
            <v>116482</v>
          </cell>
          <cell r="E102" t="str">
            <v>四川太极锦江区宏济中路药店</v>
          </cell>
          <cell r="F102" t="str">
            <v/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223</v>
          </cell>
          <cell r="K102">
            <v>84.53</v>
          </cell>
          <cell r="L102">
            <v>18849.74</v>
          </cell>
          <cell r="M102">
            <v>6132.38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248</v>
          </cell>
          <cell r="K103">
            <v>73.53</v>
          </cell>
          <cell r="L103">
            <v>18235.28</v>
          </cell>
          <cell r="M103">
            <v>4534.96</v>
          </cell>
        </row>
        <row r="104">
          <cell r="D104">
            <v>112415</v>
          </cell>
          <cell r="E104" t="str">
            <v>四川太极金牛区五福桥东路药店</v>
          </cell>
          <cell r="F104" t="str">
            <v/>
          </cell>
          <cell r="G104">
            <v>181</v>
          </cell>
          <cell r="H104" t="str">
            <v>西门一片</v>
          </cell>
          <cell r="I104" t="str">
            <v>刘琴英</v>
          </cell>
          <cell r="J104">
            <v>253</v>
          </cell>
          <cell r="K104">
            <v>70.83</v>
          </cell>
          <cell r="L104">
            <v>17921.18</v>
          </cell>
          <cell r="M104">
            <v>4252.97</v>
          </cell>
        </row>
        <row r="105">
          <cell r="D105">
            <v>102564</v>
          </cell>
          <cell r="E105" t="str">
            <v>四川太极邛崃市临邛镇翠荫街药店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222</v>
          </cell>
          <cell r="K105">
            <v>80.35</v>
          </cell>
          <cell r="L105">
            <v>17837.65</v>
          </cell>
          <cell r="M105">
            <v>4873.11</v>
          </cell>
        </row>
        <row r="106">
          <cell r="D106">
            <v>104430</v>
          </cell>
          <cell r="E106" t="str">
            <v>四川太极高新区中和大道药店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228</v>
          </cell>
          <cell r="K106">
            <v>75.61</v>
          </cell>
          <cell r="L106">
            <v>17238.52</v>
          </cell>
          <cell r="M106">
            <v>4323.15</v>
          </cell>
        </row>
        <row r="107">
          <cell r="D107">
            <v>339</v>
          </cell>
          <cell r="E107" t="str">
            <v>四川太极沙河源药店</v>
          </cell>
          <cell r="F107" t="str">
            <v>是</v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165</v>
          </cell>
          <cell r="K107">
            <v>102.31</v>
          </cell>
          <cell r="L107">
            <v>16880.6</v>
          </cell>
          <cell r="M107">
            <v>4442.1</v>
          </cell>
        </row>
        <row r="108">
          <cell r="D108">
            <v>104429</v>
          </cell>
          <cell r="E108" t="str">
            <v>四川太极武侯区大华街药店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242</v>
          </cell>
          <cell r="K108">
            <v>69.38</v>
          </cell>
          <cell r="L108">
            <v>16790.22</v>
          </cell>
          <cell r="M108">
            <v>3892.46</v>
          </cell>
        </row>
        <row r="109">
          <cell r="D109">
            <v>106568</v>
          </cell>
          <cell r="E109" t="str">
            <v>四川太极高新区中和公济桥路药店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129</v>
          </cell>
          <cell r="K109">
            <v>126.43</v>
          </cell>
          <cell r="L109">
            <v>16309.75</v>
          </cell>
          <cell r="M109">
            <v>4993.52</v>
          </cell>
        </row>
        <row r="110">
          <cell r="D110">
            <v>594</v>
          </cell>
          <cell r="E110" t="str">
            <v>四川太极大邑县安仁镇千禧街药店</v>
          </cell>
          <cell r="F110" t="str">
            <v>否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196</v>
          </cell>
          <cell r="K110">
            <v>82.73</v>
          </cell>
          <cell r="L110">
            <v>16215.21</v>
          </cell>
          <cell r="M110">
            <v>5078.96</v>
          </cell>
        </row>
        <row r="111">
          <cell r="D111">
            <v>113299</v>
          </cell>
          <cell r="E111" t="str">
            <v>四川太极武侯区倪家桥路药店</v>
          </cell>
          <cell r="F111" t="str">
            <v/>
          </cell>
          <cell r="G111">
            <v>23</v>
          </cell>
          <cell r="H111" t="str">
            <v>城中片</v>
          </cell>
          <cell r="I111" t="str">
            <v>何巍 </v>
          </cell>
          <cell r="J111">
            <v>283</v>
          </cell>
          <cell r="K111">
            <v>57.27</v>
          </cell>
          <cell r="L111">
            <v>16206.35</v>
          </cell>
          <cell r="M111">
            <v>4824.74</v>
          </cell>
        </row>
        <row r="112">
          <cell r="D112">
            <v>110378</v>
          </cell>
          <cell r="E112" t="str">
            <v>四川太极都江堰市永丰街道宝莲路药店</v>
          </cell>
          <cell r="F112" t="str">
            <v/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173</v>
          </cell>
          <cell r="K112">
            <v>92.78</v>
          </cell>
          <cell r="L112">
            <v>16051.45</v>
          </cell>
          <cell r="M112">
            <v>4509.32</v>
          </cell>
        </row>
        <row r="113">
          <cell r="D113">
            <v>118758</v>
          </cell>
          <cell r="E113" t="str">
            <v>四川太极成华区水碾河路药店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185</v>
          </cell>
          <cell r="K113">
            <v>82.67</v>
          </cell>
          <cell r="L113">
            <v>15293.17</v>
          </cell>
          <cell r="M113">
            <v>4334.51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245</v>
          </cell>
          <cell r="K114">
            <v>60.86</v>
          </cell>
          <cell r="L114">
            <v>14910.92</v>
          </cell>
          <cell r="M114">
            <v>4300.43</v>
          </cell>
        </row>
        <row r="115">
          <cell r="D115">
            <v>754</v>
          </cell>
          <cell r="E115" t="str">
            <v>四川太极崇州市崇阳镇尚贤坊街药店</v>
          </cell>
          <cell r="F115" t="str">
            <v/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204</v>
          </cell>
          <cell r="K115">
            <v>72.85</v>
          </cell>
          <cell r="L115">
            <v>14861.7</v>
          </cell>
          <cell r="M115">
            <v>4997.49</v>
          </cell>
        </row>
        <row r="116">
          <cell r="D116">
            <v>710</v>
          </cell>
          <cell r="E116" t="str">
            <v>四川太极都江堰市蒲阳镇堰问道西路药店</v>
          </cell>
          <cell r="F116" t="str">
            <v>否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236</v>
          </cell>
          <cell r="K116">
            <v>62.95</v>
          </cell>
          <cell r="L116">
            <v>14855.69</v>
          </cell>
          <cell r="M116">
            <v>5529.8</v>
          </cell>
        </row>
        <row r="117">
          <cell r="D117">
            <v>112888</v>
          </cell>
          <cell r="E117" t="str">
            <v>四川太极武侯区双楠路药店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257</v>
          </cell>
          <cell r="K117">
            <v>57.66</v>
          </cell>
          <cell r="L117">
            <v>14818.15</v>
          </cell>
          <cell r="M117">
            <v>4478.44</v>
          </cell>
        </row>
        <row r="118">
          <cell r="D118">
            <v>367</v>
          </cell>
          <cell r="E118" t="str">
            <v>四川太极金带街药店</v>
          </cell>
          <cell r="F118" t="str">
            <v>否</v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229</v>
          </cell>
          <cell r="K118">
            <v>64.58</v>
          </cell>
          <cell r="L118">
            <v>14787.92</v>
          </cell>
          <cell r="M118">
            <v>4862.61</v>
          </cell>
        </row>
        <row r="119">
          <cell r="D119">
            <v>549</v>
          </cell>
          <cell r="E119" t="str">
            <v>四川太极大邑县晋源镇东壕沟段药店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152</v>
          </cell>
          <cell r="K119">
            <v>97.17</v>
          </cell>
          <cell r="L119">
            <v>14769.4</v>
          </cell>
          <cell r="M119">
            <v>4494.27</v>
          </cell>
        </row>
        <row r="120">
          <cell r="D120">
            <v>120844</v>
          </cell>
          <cell r="E120" t="str">
            <v>四川太极彭州市致和镇南三环路药店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245</v>
          </cell>
          <cell r="K120">
            <v>60.06</v>
          </cell>
          <cell r="L120">
            <v>14713.75</v>
          </cell>
          <cell r="M120">
            <v>4742.27</v>
          </cell>
        </row>
        <row r="121">
          <cell r="D121">
            <v>740</v>
          </cell>
          <cell r="E121" t="str">
            <v>四川太极成华区华康路药店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67.69</v>
          </cell>
          <cell r="L121">
            <v>14620.45</v>
          </cell>
          <cell r="M121">
            <v>4706.32</v>
          </cell>
        </row>
        <row r="122">
          <cell r="D122">
            <v>114848</v>
          </cell>
          <cell r="E122" t="str">
            <v>四川太极成都高新区泰和二街二药店 </v>
          </cell>
          <cell r="F122" t="str">
            <v/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142</v>
          </cell>
          <cell r="K122">
            <v>102.44</v>
          </cell>
          <cell r="L122">
            <v>14546.51</v>
          </cell>
          <cell r="M122">
            <v>4147.13</v>
          </cell>
        </row>
        <row r="123">
          <cell r="D123">
            <v>351</v>
          </cell>
          <cell r="E123" t="str">
            <v>四川太极都江堰药店</v>
          </cell>
          <cell r="F123" t="str">
            <v>是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209</v>
          </cell>
          <cell r="K123">
            <v>69.22</v>
          </cell>
          <cell r="L123">
            <v>14467.06</v>
          </cell>
          <cell r="M123">
            <v>4326.08</v>
          </cell>
        </row>
        <row r="124">
          <cell r="D124">
            <v>115971</v>
          </cell>
          <cell r="E124" t="str">
            <v>四川太极高新区天顺路药店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152</v>
          </cell>
          <cell r="K124">
            <v>94.36</v>
          </cell>
          <cell r="L124">
            <v>14343.1</v>
          </cell>
          <cell r="M124">
            <v>3333.61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176</v>
          </cell>
          <cell r="K125">
            <v>80.87</v>
          </cell>
          <cell r="L125">
            <v>14233.03</v>
          </cell>
          <cell r="M125">
            <v>4751.49</v>
          </cell>
        </row>
        <row r="126">
          <cell r="D126">
            <v>118951</v>
          </cell>
          <cell r="E126" t="str">
            <v>四川太极青羊区金祥路药店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202</v>
          </cell>
          <cell r="K126">
            <v>69.8</v>
          </cell>
          <cell r="L126">
            <v>14099.74</v>
          </cell>
          <cell r="M126">
            <v>4701.9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271</v>
          </cell>
          <cell r="K127">
            <v>50.42</v>
          </cell>
          <cell r="L127">
            <v>13664.63</v>
          </cell>
          <cell r="M127">
            <v>4253.69</v>
          </cell>
        </row>
        <row r="128">
          <cell r="D128">
            <v>113298</v>
          </cell>
          <cell r="E128" t="str">
            <v>四川太极武侯区逸都路药店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168</v>
          </cell>
          <cell r="K128">
            <v>78.2</v>
          </cell>
          <cell r="L128">
            <v>13137.18</v>
          </cell>
          <cell r="M128">
            <v>4093.67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170</v>
          </cell>
          <cell r="K129">
            <v>75.2</v>
          </cell>
          <cell r="L129">
            <v>12784.43</v>
          </cell>
          <cell r="M129">
            <v>3359</v>
          </cell>
        </row>
        <row r="130">
          <cell r="D130">
            <v>371</v>
          </cell>
          <cell r="E130" t="str">
            <v>四川太极兴义镇万兴路药店</v>
          </cell>
          <cell r="F130" t="str">
            <v>否</v>
          </cell>
          <cell r="G130">
            <v>281</v>
          </cell>
          <cell r="H130" t="str">
            <v>新津片</v>
          </cell>
          <cell r="I130" t="str">
            <v>王燕丽</v>
          </cell>
          <cell r="J130">
            <v>180</v>
          </cell>
          <cell r="K130">
            <v>70.42</v>
          </cell>
          <cell r="L130">
            <v>12674.84</v>
          </cell>
          <cell r="M130">
            <v>3885.85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203</v>
          </cell>
          <cell r="K131">
            <v>62.25</v>
          </cell>
          <cell r="L131">
            <v>12636.91</v>
          </cell>
          <cell r="M131">
            <v>4159.79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186</v>
          </cell>
          <cell r="K132">
            <v>66.85</v>
          </cell>
          <cell r="L132">
            <v>12434.93</v>
          </cell>
          <cell r="M132">
            <v>3912.65</v>
          </cell>
        </row>
        <row r="133">
          <cell r="D133">
            <v>732</v>
          </cell>
          <cell r="E133" t="str">
            <v>四川太极邛崃市羊安镇永康大道药店</v>
          </cell>
          <cell r="F133" t="str">
            <v>否</v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158</v>
          </cell>
          <cell r="K133">
            <v>75.86</v>
          </cell>
          <cell r="L133">
            <v>11985.63</v>
          </cell>
          <cell r="M133">
            <v>3707.78</v>
          </cell>
        </row>
        <row r="134">
          <cell r="D134">
            <v>114069</v>
          </cell>
          <cell r="E134" t="str">
            <v>四川太极高新区剑南大道药店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181</v>
          </cell>
          <cell r="K134">
            <v>56.71</v>
          </cell>
          <cell r="L134">
            <v>10263.92</v>
          </cell>
          <cell r="M134">
            <v>3544.78</v>
          </cell>
        </row>
        <row r="135">
          <cell r="D135">
            <v>573</v>
          </cell>
          <cell r="E135" t="str">
            <v>四川太极双流县西航港街道锦华路一段药店</v>
          </cell>
          <cell r="F135" t="str">
            <v>否</v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174</v>
          </cell>
          <cell r="K135">
            <v>58.64</v>
          </cell>
          <cell r="L135">
            <v>10202.99</v>
          </cell>
          <cell r="M135">
            <v>3252.66</v>
          </cell>
        </row>
        <row r="136">
          <cell r="D136">
            <v>122906</v>
          </cell>
          <cell r="E136" t="str">
            <v>四川太极新都区斑竹园街道医贸大道药店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198</v>
          </cell>
          <cell r="K136">
            <v>50.42</v>
          </cell>
          <cell r="L136">
            <v>9983.2</v>
          </cell>
          <cell r="M136">
            <v>2842.63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170</v>
          </cell>
          <cell r="K137">
            <v>55.4</v>
          </cell>
          <cell r="L137">
            <v>9417.88</v>
          </cell>
          <cell r="M137">
            <v>3426.93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153</v>
          </cell>
          <cell r="K138">
            <v>58.02</v>
          </cell>
          <cell r="L138">
            <v>8876.3</v>
          </cell>
          <cell r="M138">
            <v>3152.29</v>
          </cell>
        </row>
        <row r="139">
          <cell r="D139">
            <v>119262</v>
          </cell>
          <cell r="E139" t="str">
            <v>四川太极成华区驷马桥三路药店</v>
          </cell>
          <cell r="F139" t="str">
            <v/>
          </cell>
          <cell r="G139">
            <v>23</v>
          </cell>
          <cell r="H139" t="str">
            <v>城中片</v>
          </cell>
          <cell r="I139" t="str">
            <v>何巍 </v>
          </cell>
          <cell r="J139">
            <v>145</v>
          </cell>
          <cell r="K139">
            <v>61.06</v>
          </cell>
          <cell r="L139">
            <v>8853.88</v>
          </cell>
          <cell r="M139">
            <v>3199.79</v>
          </cell>
        </row>
        <row r="140">
          <cell r="D140">
            <v>117923</v>
          </cell>
          <cell r="E140" t="str">
            <v>四川太极大邑县观音阁街西段店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144</v>
          </cell>
          <cell r="K140">
            <v>58.43</v>
          </cell>
          <cell r="L140">
            <v>8414.17</v>
          </cell>
          <cell r="M140">
            <v>2934.55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82.89</v>
          </cell>
          <cell r="L141">
            <v>8205.88</v>
          </cell>
          <cell r="M141">
            <v>2674.17</v>
          </cell>
        </row>
        <row r="142">
          <cell r="D142">
            <v>128640</v>
          </cell>
          <cell r="E142" t="str">
            <v>四川太极郫都区红光街道红高东路药店</v>
          </cell>
          <cell r="F142" t="str">
            <v/>
          </cell>
          <cell r="G142">
            <v>23</v>
          </cell>
          <cell r="H142" t="str">
            <v>城中片</v>
          </cell>
          <cell r="I142" t="str">
            <v>何巍 </v>
          </cell>
          <cell r="J142">
            <v>102</v>
          </cell>
          <cell r="K142">
            <v>60.8</v>
          </cell>
          <cell r="L142">
            <v>6201.9</v>
          </cell>
          <cell r="M142">
            <v>1438.62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79</v>
          </cell>
          <cell r="K143">
            <v>57.88</v>
          </cell>
          <cell r="L143">
            <v>4572.29</v>
          </cell>
          <cell r="M143">
            <v>1520.25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92</v>
          </cell>
          <cell r="K144">
            <v>45.55</v>
          </cell>
          <cell r="L144">
            <v>4190.77</v>
          </cell>
          <cell r="M144">
            <v>1600.28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65</v>
          </cell>
          <cell r="K145">
            <v>53.55</v>
          </cell>
          <cell r="L145">
            <v>3480.85</v>
          </cell>
          <cell r="M145">
            <v>1254.39</v>
          </cell>
        </row>
        <row r="146">
          <cell r="D146">
            <v>345</v>
          </cell>
          <cell r="E146" t="str">
            <v>四川太极B区西部店</v>
          </cell>
          <cell r="F146" t="str">
            <v>否</v>
          </cell>
          <cell r="G146">
            <v>261</v>
          </cell>
          <cell r="H146" t="str">
            <v>团购片</v>
          </cell>
          <cell r="I146" t="str">
            <v>王灵</v>
          </cell>
          <cell r="J146">
            <v>8</v>
          </cell>
          <cell r="K146">
            <v>182.66</v>
          </cell>
          <cell r="L146">
            <v>1461.31</v>
          </cell>
          <cell r="M146">
            <v>2624.53</v>
          </cell>
        </row>
        <row r="147">
          <cell r="D147" t="str">
            <v>合计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>
            <v>43475</v>
          </cell>
          <cell r="K147">
            <v>114.52</v>
          </cell>
          <cell r="L147">
            <v>4978592.94</v>
          </cell>
          <cell r="M147">
            <v>1294563.45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指标"/>
      <sheetName val="片区上交总金额"/>
      <sheetName val="门店PK分组"/>
      <sheetName val="Sheet4"/>
      <sheetName val="Sheet1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2023.1.13-1.19</v>
          </cell>
        </row>
        <row r="1">
          <cell r="F1" t="str">
            <v>2023.1.13-1.19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1档销售</v>
          </cell>
          <cell r="G2" t="str">
            <v>2档销售</v>
          </cell>
          <cell r="H2" t="str">
            <v>实际销售</v>
          </cell>
          <cell r="I2" t="str">
            <v>1档完成率</v>
          </cell>
          <cell r="J2" t="str">
            <v>2档完成率</v>
          </cell>
          <cell r="K2" t="str">
            <v>退PK金</v>
          </cell>
          <cell r="L2" t="str">
            <v>PK奖励</v>
          </cell>
          <cell r="M2" t="str">
            <v>备注</v>
          </cell>
          <cell r="N2" t="str">
            <v>店长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1.18231699713181</v>
          </cell>
          <cell r="G3">
            <v>0.191890285714285</v>
          </cell>
        </row>
        <row r="3">
          <cell r="N3" t="str">
            <v>王燕丽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1</v>
          </cell>
          <cell r="G4">
            <v>0.2</v>
          </cell>
        </row>
        <row r="4">
          <cell r="N4" t="str">
            <v>朱春梅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1.37268518518519</v>
          </cell>
          <cell r="G5">
            <v>0.253438428571428</v>
          </cell>
        </row>
        <row r="5">
          <cell r="N5" t="str">
            <v>张琴1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1.19525580828099</v>
          </cell>
          <cell r="G6">
            <v>0.236531428571428</v>
          </cell>
        </row>
        <row r="6">
          <cell r="N6" t="str">
            <v>祁荣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0.739130434782609</v>
          </cell>
          <cell r="G7">
            <v>0.249524</v>
          </cell>
        </row>
        <row r="7">
          <cell r="N7" t="str">
            <v>张丹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1.17864923747277</v>
          </cell>
          <cell r="G8">
            <v>0.256436714285715</v>
          </cell>
        </row>
        <row r="8">
          <cell r="N8" t="str">
            <v>魏津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1.27272727272727</v>
          </cell>
          <cell r="G9">
            <v>0.239779571428572</v>
          </cell>
        </row>
        <row r="9">
          <cell r="N9" t="str">
            <v>朱晓桃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0.666666666666667</v>
          </cell>
          <cell r="G10">
            <v>0.1802</v>
          </cell>
        </row>
        <row r="10">
          <cell r="N10" t="str">
            <v>辜瑞琪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1.40141557128413</v>
          </cell>
          <cell r="G11">
            <v>0.216542857142857</v>
          </cell>
        </row>
        <row r="11">
          <cell r="N11" t="str">
            <v>廖艳萍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1</v>
          </cell>
          <cell r="G12">
            <v>0.197387142857143</v>
          </cell>
        </row>
        <row r="12">
          <cell r="N12" t="str">
            <v>刘秀琼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1.00803212851406</v>
          </cell>
          <cell r="G13">
            <v>0.242777857142857</v>
          </cell>
        </row>
        <row r="13">
          <cell r="N13" t="str">
            <v>胡艳弘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1</v>
          </cell>
          <cell r="G14">
            <v>0.229035714285715</v>
          </cell>
        </row>
        <row r="14">
          <cell r="N14" t="str">
            <v>代志斌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1</v>
          </cell>
          <cell r="G15">
            <v>0.230618142857143</v>
          </cell>
        </row>
        <row r="15">
          <cell r="N15" t="str">
            <v>刘新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1</v>
          </cell>
          <cell r="G16">
            <v>0.276591857142857</v>
          </cell>
        </row>
        <row r="16">
          <cell r="N16" t="str">
            <v>黄焰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1</v>
          </cell>
          <cell r="G17">
            <v>0.271511428571428</v>
          </cell>
        </row>
        <row r="17">
          <cell r="N17" t="str">
            <v>李梦菊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1</v>
          </cell>
          <cell r="G18">
            <v>0.244110428571428</v>
          </cell>
        </row>
        <row r="18">
          <cell r="N18" t="str">
            <v>肖瑶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1</v>
          </cell>
          <cell r="G19">
            <v>0.285003714285715</v>
          </cell>
        </row>
        <row r="19">
          <cell r="N19" t="str">
            <v>梁娟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1</v>
          </cell>
          <cell r="G20">
            <v>0.238030571428572</v>
          </cell>
        </row>
        <row r="20">
          <cell r="N20" t="str">
            <v>陈文芳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1</v>
          </cell>
          <cell r="G21">
            <v>0.228702571428572</v>
          </cell>
        </row>
        <row r="21">
          <cell r="N21" t="str">
            <v>林铃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1</v>
          </cell>
          <cell r="G22">
            <v>0.270928428571428</v>
          </cell>
        </row>
        <row r="22">
          <cell r="N22" t="str">
            <v>李海燕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1</v>
          </cell>
          <cell r="G23">
            <v>0.213294714285715</v>
          </cell>
        </row>
        <row r="23">
          <cell r="N23" t="str">
            <v>高敏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1</v>
          </cell>
          <cell r="G24">
            <v>0.294998</v>
          </cell>
        </row>
        <row r="24">
          <cell r="N24" t="str">
            <v>王娅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1</v>
          </cell>
          <cell r="G25">
            <v>0.274509714285715</v>
          </cell>
        </row>
        <row r="25">
          <cell r="N25" t="str">
            <v>李秀丽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1</v>
          </cell>
          <cell r="G26">
            <v>0.191557142857143</v>
          </cell>
        </row>
        <row r="26">
          <cell r="N26" t="str">
            <v>杨素芬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1</v>
          </cell>
          <cell r="G27">
            <v>0.213877714285715</v>
          </cell>
        </row>
        <row r="27">
          <cell r="N27" t="str">
            <v>何姣姣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1.1767772240362</v>
          </cell>
          <cell r="G28">
            <v>0.252605571428572</v>
          </cell>
        </row>
        <row r="28">
          <cell r="N28" t="str">
            <v>吴湘燏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1</v>
          </cell>
          <cell r="G29">
            <v>0.191557142857143</v>
          </cell>
        </row>
        <row r="29">
          <cell r="N29" t="str">
            <v>杨红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1</v>
          </cell>
          <cell r="G30">
            <v>0.206298714285715</v>
          </cell>
        </row>
        <row r="30">
          <cell r="N30" t="str">
            <v>黄娟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1</v>
          </cell>
          <cell r="G31">
            <v>0.240279285714285</v>
          </cell>
        </row>
        <row r="31">
          <cell r="N31" t="str">
            <v>李秀芳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</v>
          </cell>
          <cell r="G32">
            <v>0.260934142857143</v>
          </cell>
        </row>
        <row r="32">
          <cell r="N32" t="str">
            <v>马艺芮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</v>
          </cell>
          <cell r="G33">
            <v>0.2332</v>
          </cell>
        </row>
        <row r="33">
          <cell r="N33" t="str">
            <v>晏玲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1.01503759398496</v>
          </cell>
          <cell r="G34">
            <v>0.241528571428572</v>
          </cell>
        </row>
        <row r="34">
          <cell r="N34" t="str">
            <v>黄雨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1</v>
          </cell>
          <cell r="G35">
            <v>0.226703714285715</v>
          </cell>
        </row>
        <row r="35">
          <cell r="N35" t="str">
            <v>廖红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1.03252032520325</v>
          </cell>
          <cell r="G36">
            <v>0.258185714285715</v>
          </cell>
        </row>
        <row r="36">
          <cell r="N36" t="e">
            <v>#N/A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1</v>
          </cell>
          <cell r="G37">
            <v>0.1696</v>
          </cell>
        </row>
        <row r="37">
          <cell r="N37" t="str">
            <v>夏彩红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0.783723522853958</v>
          </cell>
          <cell r="G38">
            <v>0.270761857142857</v>
          </cell>
        </row>
        <row r="38">
          <cell r="N38" t="str">
            <v>潘恒旭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1</v>
          </cell>
          <cell r="G39">
            <v>0.279590142857143</v>
          </cell>
        </row>
        <row r="39">
          <cell r="N39" t="str">
            <v>王慧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1</v>
          </cell>
          <cell r="G40">
            <v>0.183228571428572</v>
          </cell>
        </row>
        <row r="40">
          <cell r="N40" t="str">
            <v>黄伦倩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1</v>
          </cell>
          <cell r="G41">
            <v>0.227619857142857</v>
          </cell>
        </row>
        <row r="41">
          <cell r="N41" t="str">
            <v>吕显杨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1</v>
          </cell>
          <cell r="G42">
            <v>0.259268428571428</v>
          </cell>
        </row>
        <row r="42">
          <cell r="N42" t="str">
            <v>李俊俐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1</v>
          </cell>
          <cell r="G43">
            <v>0.274842857142857</v>
          </cell>
        </row>
        <row r="43">
          <cell r="N43" t="str">
            <v>张雪2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1</v>
          </cell>
          <cell r="G44">
            <v>0.250523428571428</v>
          </cell>
        </row>
        <row r="44">
          <cell r="N44" t="str">
            <v>毛玉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1</v>
          </cell>
          <cell r="G45">
            <v>0.266514285714285</v>
          </cell>
        </row>
        <row r="45">
          <cell r="N45" t="str">
            <v>李玉先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0.857707509881423</v>
          </cell>
          <cell r="G46">
            <v>0.189808142857143</v>
          </cell>
        </row>
        <row r="46">
          <cell r="N46" t="str">
            <v>李雪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0.816425120772947</v>
          </cell>
          <cell r="G47">
            <v>0.257602714285715</v>
          </cell>
        </row>
        <row r="47">
          <cell r="N47" t="str">
            <v>黄莉1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1</v>
          </cell>
          <cell r="G48">
            <v>0.225621</v>
          </cell>
        </row>
        <row r="48">
          <cell r="N48" t="str">
            <v>张阿几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0.656314699792961</v>
          </cell>
          <cell r="G49">
            <v>0.266514285714285</v>
          </cell>
        </row>
        <row r="49">
          <cell r="N49" t="str">
            <v>程改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0.835748792270531</v>
          </cell>
          <cell r="G50">
            <v>0.216542857142857</v>
          </cell>
        </row>
        <row r="50">
          <cell r="N50" t="str">
            <v>邹芊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0.704545454545455</v>
          </cell>
          <cell r="G51">
            <v>0.249857142857143</v>
          </cell>
        </row>
        <row r="51">
          <cell r="N51" t="str">
            <v>唐倩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</v>
          </cell>
          <cell r="G52">
            <v>0.272261</v>
          </cell>
        </row>
        <row r="52">
          <cell r="N52" t="e">
            <v>#N/A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0.818181818181818</v>
          </cell>
          <cell r="G53">
            <v>0.205</v>
          </cell>
        </row>
        <row r="53">
          <cell r="N53" t="str">
            <v>谭庆娟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0.648604269293924</v>
          </cell>
          <cell r="G54">
            <v>0.269096142857143</v>
          </cell>
        </row>
        <row r="54">
          <cell r="N54" t="str">
            <v>蒋雪琴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1.31481481481481</v>
          </cell>
          <cell r="G55">
            <v>0.179064285714285</v>
          </cell>
        </row>
        <row r="55">
          <cell r="N55" t="e">
            <v>#N/A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1</v>
          </cell>
          <cell r="G56">
            <v>0.299662</v>
          </cell>
        </row>
        <row r="56">
          <cell r="N56" t="e">
            <v>#N/A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1</v>
          </cell>
          <cell r="G57">
            <v>0.206382</v>
          </cell>
        </row>
        <row r="57">
          <cell r="N57" t="e">
            <v>#N/A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1</v>
          </cell>
          <cell r="G58">
            <v>0.239946142857143</v>
          </cell>
        </row>
        <row r="58">
          <cell r="N58" t="e">
            <v>#N/A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1</v>
          </cell>
          <cell r="G59">
            <v>0.315069857142857</v>
          </cell>
        </row>
        <row r="59">
          <cell r="N59" t="e">
            <v>#N/A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1</v>
          </cell>
          <cell r="G60">
            <v>0.274842857142857</v>
          </cell>
        </row>
        <row r="60">
          <cell r="N60" t="e">
            <v>#N/A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1</v>
          </cell>
          <cell r="G61">
            <v>0.241278714285715</v>
          </cell>
        </row>
        <row r="61">
          <cell r="N61" t="str">
            <v>杨科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0.877470355731225</v>
          </cell>
          <cell r="G62">
            <v>0.248941</v>
          </cell>
        </row>
        <row r="62">
          <cell r="N62" t="str">
            <v>韩启敏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1.39234449760766</v>
          </cell>
          <cell r="G63">
            <v>0.255603857142857</v>
          </cell>
        </row>
        <row r="63">
          <cell r="N63" t="str">
            <v>周有惠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1</v>
          </cell>
          <cell r="G64">
            <v>0.295414428571428</v>
          </cell>
        </row>
        <row r="64">
          <cell r="N64" t="str">
            <v>吴志海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1</v>
          </cell>
          <cell r="G65">
            <v>0.273926714285715</v>
          </cell>
        </row>
        <row r="65">
          <cell r="N65" t="str">
            <v>杨文英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1.25</v>
          </cell>
          <cell r="G66">
            <v>0.253271857142857</v>
          </cell>
        </row>
        <row r="66">
          <cell r="N66" t="str">
            <v>聂丽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1</v>
          </cell>
          <cell r="G67">
            <v>0.253188571428572</v>
          </cell>
        </row>
        <row r="67">
          <cell r="N67" t="str">
            <v>何丽萍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1</v>
          </cell>
          <cell r="G68">
            <v>0.227703142857143</v>
          </cell>
        </row>
        <row r="68">
          <cell r="N68" t="str">
            <v>吴阳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0.851851851851852</v>
          </cell>
          <cell r="G69">
            <v>0.2332</v>
          </cell>
        </row>
        <row r="69">
          <cell r="N69" t="str">
            <v>于春莲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1.08616780045351</v>
          </cell>
          <cell r="G70">
            <v>0.279007142857143</v>
          </cell>
        </row>
        <row r="70">
          <cell r="N70" t="str">
            <v>段文秀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1</v>
          </cell>
          <cell r="G71">
            <v>0.266514285714285</v>
          </cell>
        </row>
        <row r="71">
          <cell r="N71" t="str">
            <v>马雪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1</v>
          </cell>
          <cell r="G72">
            <v>0.263182857142857</v>
          </cell>
        </row>
        <row r="72">
          <cell r="N72" t="str">
            <v>殷岱菊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1</v>
          </cell>
          <cell r="G73">
            <v>0.225371142857143</v>
          </cell>
        </row>
        <row r="73">
          <cell r="N73" t="str">
            <v>任远芳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1</v>
          </cell>
          <cell r="G74">
            <v>0.237364285714285</v>
          </cell>
        </row>
        <row r="74">
          <cell r="N74" t="str">
            <v>张亚红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1</v>
          </cell>
          <cell r="G75">
            <v>0.281172571428572</v>
          </cell>
        </row>
        <row r="75">
          <cell r="N75" t="str">
            <v>朱文艺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1</v>
          </cell>
          <cell r="G76">
            <v>0.246858857142857</v>
          </cell>
        </row>
        <row r="76">
          <cell r="N76" t="str">
            <v>李蕊如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1</v>
          </cell>
          <cell r="G77">
            <v>0.274842857142857</v>
          </cell>
        </row>
        <row r="77">
          <cell r="N77" t="str">
            <v>纪莉萍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1</v>
          </cell>
          <cell r="G78">
            <v>0.267513714285715</v>
          </cell>
        </row>
        <row r="78">
          <cell r="N78" t="str">
            <v>吴洪瑶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1</v>
          </cell>
          <cell r="G79">
            <v>0.266597571428572</v>
          </cell>
        </row>
        <row r="79">
          <cell r="N79" t="str">
            <v>易永红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1</v>
          </cell>
          <cell r="G80">
            <v>0.273343714285715</v>
          </cell>
        </row>
        <row r="80">
          <cell r="N80" t="str">
            <v>梅茜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1</v>
          </cell>
          <cell r="G81">
            <v>0.266514285714285</v>
          </cell>
        </row>
        <row r="81">
          <cell r="N81" t="e">
            <v>#N/A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</v>
          </cell>
          <cell r="G82">
            <v>0.231617571428572</v>
          </cell>
        </row>
        <row r="82">
          <cell r="N82" t="str">
            <v>邹惠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1.36024844720497</v>
          </cell>
          <cell r="G83">
            <v>0.264348857142857</v>
          </cell>
        </row>
        <row r="83">
          <cell r="N83" t="str">
            <v>李平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1</v>
          </cell>
          <cell r="G84">
            <v>0.289417857142857</v>
          </cell>
        </row>
        <row r="84">
          <cell r="N84" t="str">
            <v>黄艳1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0.877470355731225</v>
          </cell>
          <cell r="G85">
            <v>0.289501142857143</v>
          </cell>
        </row>
        <row r="85">
          <cell r="N85" t="str">
            <v>黄兴中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1</v>
          </cell>
          <cell r="G87">
            <v>0.191557142857143</v>
          </cell>
        </row>
        <row r="87">
          <cell r="N87" t="str">
            <v>吕彩霞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0.601830663615561</v>
          </cell>
          <cell r="G88">
            <v>0.268513142857143</v>
          </cell>
        </row>
        <row r="88">
          <cell r="N88" t="str">
            <v>黄雅冰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0.614906832298137</v>
          </cell>
          <cell r="G90">
            <v>0.237864</v>
          </cell>
        </row>
        <row r="90">
          <cell r="N90" t="str">
            <v>杨凤麟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1.26020892687559</v>
          </cell>
          <cell r="G91">
            <v>0.260351142857143</v>
          </cell>
        </row>
        <row r="91">
          <cell r="N91" t="str">
            <v>费诗尧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1</v>
          </cell>
          <cell r="G92">
            <v>0.227869714285715</v>
          </cell>
        </row>
        <row r="92">
          <cell r="N92" t="str">
            <v>陈凤珍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1</v>
          </cell>
          <cell r="G93">
            <v>0.274509714285715</v>
          </cell>
        </row>
        <row r="93">
          <cell r="N93" t="str">
            <v>胡建梅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1</v>
          </cell>
          <cell r="G94">
            <v>0.241528571428572</v>
          </cell>
        </row>
        <row r="94">
          <cell r="N94" t="str">
            <v>涂思佩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0.870460650681524</v>
          </cell>
          <cell r="G95">
            <v>0.258185714285715</v>
          </cell>
        </row>
        <row r="95">
          <cell r="N95" t="str">
            <v>彭勤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1</v>
          </cell>
          <cell r="G96">
            <v>0.208214285714285</v>
          </cell>
        </row>
        <row r="96">
          <cell r="N96" t="str">
            <v>骆素花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1</v>
          </cell>
          <cell r="G97">
            <v>0.257352857142857</v>
          </cell>
        </row>
        <row r="97">
          <cell r="N97" t="str">
            <v>李婷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</v>
          </cell>
          <cell r="G98">
            <v>0.216542857142857</v>
          </cell>
        </row>
        <row r="98">
          <cell r="N98" t="str">
            <v>羊薇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0.714285714285714</v>
          </cell>
          <cell r="G99">
            <v>0.183561714285715</v>
          </cell>
        </row>
        <row r="99">
          <cell r="N99" t="str">
            <v>向海英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0.568</v>
          </cell>
          <cell r="G100">
            <v>0.166571428571428</v>
          </cell>
        </row>
        <row r="100">
          <cell r="N100" t="str">
            <v>高文棋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0.904761904761905</v>
          </cell>
          <cell r="G101">
            <v>0.211212571428572</v>
          </cell>
        </row>
        <row r="101">
          <cell r="N101" t="str">
            <v>毛静静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1.21417069243156</v>
          </cell>
          <cell r="G102">
            <v>0.264432142857143</v>
          </cell>
        </row>
        <row r="102">
          <cell r="N102" t="str">
            <v>董华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1</v>
          </cell>
          <cell r="G103">
            <v>0.282338571428572</v>
          </cell>
        </row>
        <row r="103">
          <cell r="N103" t="str">
            <v>王芳1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1</v>
          </cell>
          <cell r="G104">
            <v>0.266514285714285</v>
          </cell>
        </row>
        <row r="104">
          <cell r="N104" t="str">
            <v>高红华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1</v>
          </cell>
          <cell r="G105">
            <v>0.230534857142857</v>
          </cell>
        </row>
        <row r="105">
          <cell r="N105" t="str">
            <v>周燕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1.18181818181818</v>
          </cell>
          <cell r="G106">
            <v>0.183228571428572</v>
          </cell>
        </row>
        <row r="106">
          <cell r="N106" t="str">
            <v>张娜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1</v>
          </cell>
          <cell r="G107">
            <v>0.229035714285715</v>
          </cell>
        </row>
        <row r="107">
          <cell r="N107" t="str">
            <v>黄玲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1.11720867208672</v>
          </cell>
          <cell r="G108">
            <v>0.258185714285715</v>
          </cell>
        </row>
        <row r="108">
          <cell r="N108" t="str">
            <v>高玉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1</v>
          </cell>
          <cell r="G109">
            <v>0.259018571428572</v>
          </cell>
        </row>
        <row r="109">
          <cell r="N109" t="str">
            <v>袁咏梅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1.13675213675214</v>
          </cell>
          <cell r="G110">
            <v>0.20405</v>
          </cell>
        </row>
        <row r="110">
          <cell r="N110" t="str">
            <v>邓红梅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1</v>
          </cell>
          <cell r="G112">
            <v>0.277008285714285</v>
          </cell>
        </row>
        <row r="112">
          <cell r="N112" t="str">
            <v>唐冬芳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1</v>
          </cell>
          <cell r="G113">
            <v>0.274842857142857</v>
          </cell>
        </row>
        <row r="113">
          <cell r="N113" t="str">
            <v>梅雅霜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1</v>
          </cell>
          <cell r="G114">
            <v>0.278257571428572</v>
          </cell>
        </row>
        <row r="114">
          <cell r="N114" t="str">
            <v>文淼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1</v>
          </cell>
          <cell r="G115">
            <v>0.230451571428572</v>
          </cell>
        </row>
        <row r="115">
          <cell r="N115" t="str">
            <v>江月红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1</v>
          </cell>
          <cell r="G116">
            <v>0.298329428571428</v>
          </cell>
        </row>
        <row r="116">
          <cell r="N116" t="str">
            <v>唐丹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1</v>
          </cell>
          <cell r="G117">
            <v>0.304742428571428</v>
          </cell>
        </row>
        <row r="117">
          <cell r="N117" t="str">
            <v>王进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0.728987993138937</v>
          </cell>
          <cell r="G118">
            <v>0.208214285714285</v>
          </cell>
        </row>
        <row r="118">
          <cell r="N118" t="str">
            <v>邓银鑫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1</v>
          </cell>
          <cell r="G119">
            <v>0.255270714285715</v>
          </cell>
        </row>
        <row r="119">
          <cell r="N119" t="str">
            <v>宋留艺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1</v>
          </cell>
          <cell r="G120">
            <v>0.246275857142857</v>
          </cell>
        </row>
        <row r="120">
          <cell r="N120" t="e">
            <v>#N/A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1</v>
          </cell>
          <cell r="G121">
            <v>0.235698571428572</v>
          </cell>
        </row>
        <row r="121">
          <cell r="N121" t="str">
            <v>郭定秀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0.877470355731225</v>
          </cell>
          <cell r="G122">
            <v>0.295997428571428</v>
          </cell>
        </row>
        <row r="122">
          <cell r="N122" t="str">
            <v>韩守玉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1</v>
          </cell>
          <cell r="G123">
            <v>0.216542857142857</v>
          </cell>
        </row>
        <row r="123">
          <cell r="N123" t="e">
            <v>#N/A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0.439393939393939</v>
          </cell>
          <cell r="G124">
            <v>0.187392857142857</v>
          </cell>
        </row>
        <row r="124">
          <cell r="N124" t="str">
            <v>贾静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1</v>
          </cell>
          <cell r="G125">
            <v>0.261100714285715</v>
          </cell>
        </row>
        <row r="125">
          <cell r="N125" t="str">
            <v>刘燕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1.29813664596273</v>
          </cell>
          <cell r="G126">
            <v>0.176232571428572</v>
          </cell>
        </row>
        <row r="126">
          <cell r="N126" t="str">
            <v>戚彩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1</v>
          </cell>
          <cell r="G127">
            <v>0.262516571428572</v>
          </cell>
        </row>
        <row r="127">
          <cell r="N127" t="str">
            <v>田兰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1</v>
          </cell>
          <cell r="G128">
            <v>0.270845142857143</v>
          </cell>
        </row>
        <row r="128">
          <cell r="N128" t="str">
            <v>杨平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1</v>
          </cell>
          <cell r="G129">
            <v>0.275842285714285</v>
          </cell>
        </row>
        <row r="129">
          <cell r="N129" t="str">
            <v>付曦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1</v>
          </cell>
          <cell r="G130">
            <v>0.280173142857143</v>
          </cell>
        </row>
        <row r="130">
          <cell r="N130" t="str">
            <v>范阳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1</v>
          </cell>
          <cell r="G131">
            <v>0.233366571428572</v>
          </cell>
        </row>
        <row r="131">
          <cell r="N131" t="str">
            <v>黄霞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1</v>
          </cell>
          <cell r="G132">
            <v>0.231284428571428</v>
          </cell>
        </row>
        <row r="132">
          <cell r="N132" t="str">
            <v>熊小玲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1</v>
          </cell>
          <cell r="G133">
            <v>0.276092142857143</v>
          </cell>
        </row>
        <row r="133">
          <cell r="N133" t="str">
            <v>杨丽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1</v>
          </cell>
          <cell r="G134">
            <v>0.266264428571428</v>
          </cell>
        </row>
        <row r="134">
          <cell r="N134" t="str">
            <v>李沙1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0.943734015345269</v>
          </cell>
          <cell r="G135">
            <v>0.250023714285715</v>
          </cell>
        </row>
        <row r="135">
          <cell r="N135" t="str">
            <v>陈礼凤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1</v>
          </cell>
          <cell r="G136">
            <v>0.260434428571428</v>
          </cell>
        </row>
        <row r="136">
          <cell r="N136" t="str">
            <v>王茹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1</v>
          </cell>
          <cell r="G137">
            <v>0.244526857142857</v>
          </cell>
        </row>
        <row r="137">
          <cell r="N137" t="str">
            <v>许静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1</v>
          </cell>
          <cell r="G138">
            <v>0.254354571428572</v>
          </cell>
        </row>
        <row r="138">
          <cell r="N138" t="str">
            <v>汪梦雨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1</v>
          </cell>
          <cell r="G139">
            <v>0.280423</v>
          </cell>
        </row>
        <row r="139">
          <cell r="N139" t="str">
            <v>闵巧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1</v>
          </cell>
          <cell r="G140">
            <v>0.257852571428572</v>
          </cell>
        </row>
        <row r="140">
          <cell r="N140" t="str">
            <v>李娟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1</v>
          </cell>
          <cell r="G141">
            <v>0.248691142857143</v>
          </cell>
        </row>
        <row r="141">
          <cell r="N141" t="str">
            <v>叶程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0.939393939393939</v>
          </cell>
          <cell r="G142">
            <v>0.249857142857143</v>
          </cell>
        </row>
        <row r="142">
          <cell r="N142" t="str">
            <v>李秀辉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</v>
          </cell>
          <cell r="G143">
            <v>0.236115</v>
          </cell>
        </row>
        <row r="143">
          <cell r="N143" t="str">
            <v>万义丽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</v>
          </cell>
          <cell r="G144">
            <v>0.241528571428572</v>
          </cell>
        </row>
        <row r="144">
          <cell r="N144" t="str">
            <v>方晓敏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</v>
          </cell>
          <cell r="G145">
            <v>0.216542857142857</v>
          </cell>
        </row>
        <row r="145">
          <cell r="N145" t="str">
            <v>牟彩云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52</v>
          </cell>
          <cell r="C2" t="str">
            <v>四川太极崇州中心店</v>
          </cell>
          <cell r="D2">
            <v>4080.42</v>
          </cell>
        </row>
        <row r="3">
          <cell r="B3">
            <v>54</v>
          </cell>
          <cell r="C3" t="str">
            <v>四川太极怀远店</v>
          </cell>
          <cell r="D3">
            <v>12197.17</v>
          </cell>
        </row>
        <row r="4">
          <cell r="B4">
            <v>56</v>
          </cell>
          <cell r="C4" t="str">
            <v>四川太极三江店</v>
          </cell>
          <cell r="D4">
            <v>9060.55</v>
          </cell>
        </row>
        <row r="5">
          <cell r="B5">
            <v>307</v>
          </cell>
          <cell r="C5" t="str">
            <v>四川太极旗舰店</v>
          </cell>
          <cell r="D5">
            <v>153493.47</v>
          </cell>
        </row>
        <row r="6">
          <cell r="B6">
            <v>308</v>
          </cell>
          <cell r="C6" t="str">
            <v>四川太极红星店</v>
          </cell>
          <cell r="D6">
            <v>12510.92</v>
          </cell>
        </row>
        <row r="7">
          <cell r="B7">
            <v>311</v>
          </cell>
          <cell r="C7" t="str">
            <v>四川太极西部店</v>
          </cell>
          <cell r="D7">
            <v>22990.58</v>
          </cell>
        </row>
        <row r="8">
          <cell r="B8">
            <v>329</v>
          </cell>
          <cell r="C8" t="str">
            <v>四川太极温江店</v>
          </cell>
          <cell r="D8">
            <v>79525.81</v>
          </cell>
        </row>
        <row r="9">
          <cell r="B9">
            <v>337</v>
          </cell>
          <cell r="C9" t="str">
            <v>四川太极浆洗街药店</v>
          </cell>
          <cell r="D9">
            <v>48550.83</v>
          </cell>
        </row>
        <row r="10">
          <cell r="B10">
            <v>339</v>
          </cell>
          <cell r="C10" t="str">
            <v>四川太极沙河源药店</v>
          </cell>
          <cell r="D10">
            <v>5992.32</v>
          </cell>
        </row>
        <row r="11">
          <cell r="B11">
            <v>341</v>
          </cell>
          <cell r="C11" t="str">
            <v>四川太极邛崃中心药店</v>
          </cell>
          <cell r="D11">
            <v>28411.01</v>
          </cell>
        </row>
        <row r="12">
          <cell r="B12">
            <v>343</v>
          </cell>
          <cell r="C12" t="str">
            <v>四川太极光华药店</v>
          </cell>
          <cell r="D12">
            <v>41618.23</v>
          </cell>
        </row>
        <row r="13">
          <cell r="B13">
            <v>351</v>
          </cell>
          <cell r="C13" t="str">
            <v>四川太极都江堰药店</v>
          </cell>
          <cell r="D13">
            <v>10064.37</v>
          </cell>
        </row>
        <row r="14">
          <cell r="B14">
            <v>355</v>
          </cell>
          <cell r="C14" t="str">
            <v>四川太极双林路药店</v>
          </cell>
          <cell r="D14">
            <v>13303.41</v>
          </cell>
        </row>
        <row r="15">
          <cell r="B15">
            <v>357</v>
          </cell>
          <cell r="C15" t="str">
            <v>四川太极清江东路药店</v>
          </cell>
          <cell r="D15">
            <v>20157.07</v>
          </cell>
        </row>
        <row r="16">
          <cell r="B16">
            <v>359</v>
          </cell>
          <cell r="C16" t="str">
            <v>四川太极枣子巷药店</v>
          </cell>
          <cell r="D16">
            <v>18198.28</v>
          </cell>
        </row>
        <row r="17">
          <cell r="B17">
            <v>365</v>
          </cell>
          <cell r="C17" t="str">
            <v>四川太极光华村街药店</v>
          </cell>
          <cell r="D17">
            <v>9936.26</v>
          </cell>
        </row>
        <row r="18">
          <cell r="B18">
            <v>367</v>
          </cell>
          <cell r="C18" t="str">
            <v>四川太极金带街药店</v>
          </cell>
          <cell r="D18">
            <v>11178.9</v>
          </cell>
        </row>
        <row r="19">
          <cell r="B19">
            <v>371</v>
          </cell>
          <cell r="C19" t="str">
            <v>四川太极兴义镇万兴路药店</v>
          </cell>
          <cell r="D19">
            <v>7163.09</v>
          </cell>
        </row>
        <row r="20">
          <cell r="B20">
            <v>373</v>
          </cell>
          <cell r="C20" t="str">
            <v>四川太极通盈街药店</v>
          </cell>
          <cell r="D20">
            <v>22251.98</v>
          </cell>
        </row>
        <row r="21">
          <cell r="B21">
            <v>377</v>
          </cell>
          <cell r="C21" t="str">
            <v>四川太极新园大道药店</v>
          </cell>
          <cell r="D21">
            <v>8136.65</v>
          </cell>
        </row>
        <row r="22">
          <cell r="B22">
            <v>379</v>
          </cell>
          <cell r="C22" t="str">
            <v>四川太极土龙路药店</v>
          </cell>
          <cell r="D22">
            <v>11971.38</v>
          </cell>
        </row>
        <row r="23">
          <cell r="B23">
            <v>385</v>
          </cell>
          <cell r="C23" t="str">
            <v>四川太极五津西路药店</v>
          </cell>
          <cell r="D23">
            <v>42434.5</v>
          </cell>
        </row>
        <row r="24">
          <cell r="B24">
            <v>387</v>
          </cell>
          <cell r="C24" t="str">
            <v>四川太极新乐中街药店</v>
          </cell>
          <cell r="D24">
            <v>5123.77</v>
          </cell>
        </row>
        <row r="25">
          <cell r="B25">
            <v>391</v>
          </cell>
          <cell r="C25" t="str">
            <v>四川太极金丝街药店</v>
          </cell>
          <cell r="D25">
            <v>6840.9</v>
          </cell>
        </row>
        <row r="26">
          <cell r="B26">
            <v>399</v>
          </cell>
          <cell r="C26" t="str">
            <v>四川太极高新天久北巷药店</v>
          </cell>
          <cell r="D26">
            <v>15215.33</v>
          </cell>
        </row>
        <row r="27">
          <cell r="B27">
            <v>511</v>
          </cell>
          <cell r="C27" t="str">
            <v>四川太极成华杉板桥南一路店</v>
          </cell>
          <cell r="D27">
            <v>19251.69</v>
          </cell>
        </row>
        <row r="28">
          <cell r="B28">
            <v>513</v>
          </cell>
          <cell r="C28" t="str">
            <v>四川太极武侯区顺和街店</v>
          </cell>
          <cell r="D28">
            <v>5068.99</v>
          </cell>
        </row>
        <row r="29">
          <cell r="B29">
            <v>514</v>
          </cell>
          <cell r="C29" t="str">
            <v>四川太极新津邓双镇岷江店</v>
          </cell>
          <cell r="D29">
            <v>11002.79</v>
          </cell>
        </row>
        <row r="30">
          <cell r="B30">
            <v>515</v>
          </cell>
          <cell r="C30" t="str">
            <v>四川太极成华区崔家店路药店</v>
          </cell>
          <cell r="D30">
            <v>13251.05</v>
          </cell>
        </row>
        <row r="31">
          <cell r="B31">
            <v>517</v>
          </cell>
          <cell r="C31" t="str">
            <v>四川太极青羊区北东街店</v>
          </cell>
          <cell r="D31">
            <v>45540.15</v>
          </cell>
        </row>
        <row r="32">
          <cell r="B32">
            <v>539</v>
          </cell>
          <cell r="C32" t="str">
            <v>四川太极大邑县晋原镇子龙路店</v>
          </cell>
          <cell r="D32">
            <v>4689.18</v>
          </cell>
        </row>
        <row r="33">
          <cell r="B33">
            <v>546</v>
          </cell>
          <cell r="C33" t="str">
            <v>四川太极锦江区榕声路店</v>
          </cell>
          <cell r="D33">
            <v>17972.92</v>
          </cell>
        </row>
        <row r="34">
          <cell r="B34">
            <v>549</v>
          </cell>
          <cell r="C34" t="str">
            <v>四川太极大邑县晋源镇东壕沟段药店</v>
          </cell>
          <cell r="D34">
            <v>8893.12</v>
          </cell>
        </row>
        <row r="35">
          <cell r="B35">
            <v>570</v>
          </cell>
          <cell r="C35" t="str">
            <v>四川太极青羊区大石西路药店</v>
          </cell>
          <cell r="D35">
            <v>3560.17</v>
          </cell>
        </row>
        <row r="36">
          <cell r="B36">
            <v>571</v>
          </cell>
          <cell r="C36" t="str">
            <v>四川太极高新区锦城大道药店</v>
          </cell>
          <cell r="D36">
            <v>22191.3</v>
          </cell>
        </row>
        <row r="37">
          <cell r="B37">
            <v>572</v>
          </cell>
          <cell r="C37" t="str">
            <v>四川太极郫县郫筒镇东大街药店</v>
          </cell>
          <cell r="D37">
            <v>4956.62</v>
          </cell>
        </row>
        <row r="38">
          <cell r="B38">
            <v>573</v>
          </cell>
          <cell r="C38" t="str">
            <v>四川太极双流县西航港街道锦华路一段药店</v>
          </cell>
          <cell r="D38">
            <v>3589.35</v>
          </cell>
        </row>
        <row r="39">
          <cell r="B39">
            <v>578</v>
          </cell>
          <cell r="C39" t="str">
            <v>四川太极成华区华油路药店</v>
          </cell>
          <cell r="D39">
            <v>18840.25</v>
          </cell>
        </row>
        <row r="40">
          <cell r="B40">
            <v>581</v>
          </cell>
          <cell r="C40" t="str">
            <v>四川太极成华区二环路北四段药店（汇融名城）</v>
          </cell>
          <cell r="D40">
            <v>19152.89</v>
          </cell>
        </row>
        <row r="41">
          <cell r="B41">
            <v>582</v>
          </cell>
          <cell r="C41" t="str">
            <v>四川太极青羊区十二桥药店</v>
          </cell>
          <cell r="D41">
            <v>55203.47</v>
          </cell>
        </row>
        <row r="42">
          <cell r="B42">
            <v>585</v>
          </cell>
          <cell r="C42" t="str">
            <v>四川太极成华区羊子山西路药店（兴元华盛）</v>
          </cell>
          <cell r="D42">
            <v>20947.52</v>
          </cell>
        </row>
        <row r="43">
          <cell r="B43">
            <v>587</v>
          </cell>
          <cell r="C43" t="str">
            <v>四川太极都江堰景中路店</v>
          </cell>
          <cell r="D43">
            <v>12333.64</v>
          </cell>
        </row>
        <row r="44">
          <cell r="B44">
            <v>591</v>
          </cell>
          <cell r="C44" t="str">
            <v>四川太极邛崃市文君街道凤凰大道药店</v>
          </cell>
          <cell r="D44">
            <v>5508.59</v>
          </cell>
        </row>
        <row r="45">
          <cell r="B45">
            <v>594</v>
          </cell>
          <cell r="C45" t="str">
            <v>四川太极大邑县安仁镇千禧街药店</v>
          </cell>
          <cell r="D45">
            <v>3485.14</v>
          </cell>
        </row>
        <row r="46">
          <cell r="B46">
            <v>598</v>
          </cell>
          <cell r="C46" t="str">
            <v>四川太极锦江区水杉街药店</v>
          </cell>
          <cell r="D46">
            <v>9905.81</v>
          </cell>
        </row>
        <row r="47">
          <cell r="B47">
            <v>704</v>
          </cell>
          <cell r="C47" t="str">
            <v>四川太极都江堰奎光路中段药店</v>
          </cell>
          <cell r="D47">
            <v>9965</v>
          </cell>
        </row>
        <row r="48">
          <cell r="B48">
            <v>706</v>
          </cell>
          <cell r="C48" t="str">
            <v>四川太极都江堰幸福镇翔凤路药店</v>
          </cell>
          <cell r="D48">
            <v>9860.34</v>
          </cell>
        </row>
        <row r="49">
          <cell r="B49">
            <v>707</v>
          </cell>
          <cell r="C49" t="str">
            <v>四川太极成华区万科路药店</v>
          </cell>
          <cell r="D49">
            <v>21612.87</v>
          </cell>
        </row>
        <row r="50">
          <cell r="B50">
            <v>709</v>
          </cell>
          <cell r="C50" t="str">
            <v>四川太极新都区马超东路店</v>
          </cell>
          <cell r="D50">
            <v>6526.26</v>
          </cell>
        </row>
        <row r="51">
          <cell r="B51">
            <v>710</v>
          </cell>
          <cell r="C51" t="str">
            <v>四川太极都江堰市蒲阳镇堰问道西路药店</v>
          </cell>
          <cell r="D51">
            <v>3610.72</v>
          </cell>
        </row>
        <row r="52">
          <cell r="B52">
            <v>712</v>
          </cell>
          <cell r="C52" t="str">
            <v>四川太极成华区华泰路药店</v>
          </cell>
          <cell r="D52">
            <v>8997.23</v>
          </cell>
        </row>
        <row r="53">
          <cell r="B53">
            <v>713</v>
          </cell>
          <cell r="C53" t="str">
            <v>四川太极都江堰聚源镇药店</v>
          </cell>
          <cell r="D53">
            <v>9224.6</v>
          </cell>
        </row>
        <row r="54">
          <cell r="B54">
            <v>716</v>
          </cell>
          <cell r="C54" t="str">
            <v>四川太极大邑县沙渠镇方圆路药店</v>
          </cell>
          <cell r="D54">
            <v>6343.49</v>
          </cell>
        </row>
        <row r="55">
          <cell r="B55">
            <v>717</v>
          </cell>
          <cell r="C55" t="str">
            <v>四川太极大邑县晋原镇通达东路五段药店</v>
          </cell>
          <cell r="D55">
            <v>12543.94</v>
          </cell>
        </row>
        <row r="56">
          <cell r="B56">
            <v>720</v>
          </cell>
          <cell r="C56" t="str">
            <v>四川太极大邑县新场镇文昌街药店</v>
          </cell>
          <cell r="D56">
            <v>2637.86</v>
          </cell>
        </row>
        <row r="57">
          <cell r="B57">
            <v>721</v>
          </cell>
          <cell r="C57" t="str">
            <v>四川太极邛崃市临邛镇洪川小区药店</v>
          </cell>
          <cell r="D57">
            <v>5262.46</v>
          </cell>
        </row>
        <row r="58">
          <cell r="B58">
            <v>723</v>
          </cell>
          <cell r="C58" t="str">
            <v>四川太极锦江区柳翠路药店</v>
          </cell>
          <cell r="D58">
            <v>10310.46</v>
          </cell>
        </row>
        <row r="59">
          <cell r="B59">
            <v>724</v>
          </cell>
          <cell r="C59" t="str">
            <v>四川太极锦江区观音桥街药店</v>
          </cell>
          <cell r="D59">
            <v>8195.4</v>
          </cell>
        </row>
        <row r="60">
          <cell r="B60">
            <v>726</v>
          </cell>
          <cell r="C60" t="str">
            <v>四川太极金牛区交大路第三药店</v>
          </cell>
          <cell r="D60">
            <v>16108.1</v>
          </cell>
        </row>
        <row r="61">
          <cell r="B61">
            <v>727</v>
          </cell>
          <cell r="C61" t="str">
            <v>四川太极金牛区黄苑东街药店</v>
          </cell>
          <cell r="D61">
            <v>4015.64</v>
          </cell>
        </row>
        <row r="62">
          <cell r="B62">
            <v>730</v>
          </cell>
          <cell r="C62" t="str">
            <v>四川太极新都区新繁镇繁江北路药店</v>
          </cell>
          <cell r="D62">
            <v>22182.94</v>
          </cell>
        </row>
        <row r="63">
          <cell r="B63">
            <v>732</v>
          </cell>
          <cell r="C63" t="str">
            <v>四川太极邛崃市羊安镇永康大道药店</v>
          </cell>
          <cell r="D63">
            <v>5013.24</v>
          </cell>
        </row>
        <row r="64">
          <cell r="B64">
            <v>733</v>
          </cell>
          <cell r="C64" t="str">
            <v>四川太极双流区东升街道三强西路药店</v>
          </cell>
          <cell r="D64">
            <v>3438.07</v>
          </cell>
        </row>
        <row r="65">
          <cell r="B65">
            <v>737</v>
          </cell>
          <cell r="C65" t="str">
            <v>四川太极高新区大源北街药店</v>
          </cell>
          <cell r="D65">
            <v>17955.63</v>
          </cell>
        </row>
        <row r="66">
          <cell r="B66">
            <v>738</v>
          </cell>
          <cell r="C66" t="str">
            <v>四川太极都江堰市蒲阳路药店</v>
          </cell>
          <cell r="D66">
            <v>11316.31</v>
          </cell>
        </row>
        <row r="67">
          <cell r="B67">
            <v>740</v>
          </cell>
          <cell r="C67" t="str">
            <v>四川太极成华区华康路药店</v>
          </cell>
          <cell r="D67">
            <v>2940.63</v>
          </cell>
        </row>
        <row r="68">
          <cell r="B68">
            <v>742</v>
          </cell>
          <cell r="C68" t="str">
            <v>四川太极锦江区庆云南街药店</v>
          </cell>
          <cell r="D68">
            <v>22866.9</v>
          </cell>
        </row>
        <row r="69">
          <cell r="B69">
            <v>743</v>
          </cell>
          <cell r="C69" t="str">
            <v>四川太极成华区万宇路药店</v>
          </cell>
          <cell r="D69">
            <v>4971.18</v>
          </cell>
        </row>
        <row r="70">
          <cell r="B70">
            <v>744</v>
          </cell>
          <cell r="C70" t="str">
            <v>四川太极武侯区科华街药店</v>
          </cell>
          <cell r="D70">
            <v>16672.81</v>
          </cell>
        </row>
        <row r="71">
          <cell r="B71">
            <v>745</v>
          </cell>
          <cell r="C71" t="str">
            <v>四川太极金牛区金沙路药店</v>
          </cell>
          <cell r="D71">
            <v>12874.49</v>
          </cell>
        </row>
        <row r="72">
          <cell r="B72">
            <v>746</v>
          </cell>
          <cell r="C72" t="str">
            <v>四川太极大邑县晋原镇内蒙古大道桃源药店</v>
          </cell>
          <cell r="D72">
            <v>9049.99</v>
          </cell>
        </row>
        <row r="73">
          <cell r="B73">
            <v>747</v>
          </cell>
          <cell r="C73" t="str">
            <v>四川太极郫县郫筒镇一环路东南段药店</v>
          </cell>
          <cell r="D73">
            <v>26542.96</v>
          </cell>
        </row>
        <row r="74">
          <cell r="B74">
            <v>748</v>
          </cell>
          <cell r="C74" t="str">
            <v>四川太极大邑县晋原镇东街药店</v>
          </cell>
          <cell r="D74">
            <v>3759.25</v>
          </cell>
        </row>
        <row r="75">
          <cell r="B75">
            <v>750</v>
          </cell>
          <cell r="C75" t="str">
            <v>成都成汉太极大药房有限公司</v>
          </cell>
          <cell r="D75">
            <v>30211.18</v>
          </cell>
        </row>
        <row r="76">
          <cell r="B76">
            <v>752</v>
          </cell>
          <cell r="C76" t="str">
            <v>四川太极大药房连锁有限公司武侯区聚萃街药店</v>
          </cell>
          <cell r="D76">
            <v>3727.96</v>
          </cell>
        </row>
        <row r="77">
          <cell r="B77">
            <v>754</v>
          </cell>
          <cell r="C77" t="str">
            <v>四川太极崇州市崇阳镇尚贤坊街药店</v>
          </cell>
          <cell r="D77">
            <v>3726.3</v>
          </cell>
        </row>
        <row r="78">
          <cell r="B78">
            <v>101453</v>
          </cell>
          <cell r="C78" t="str">
            <v>四川太极温江区公平街道江安路药店</v>
          </cell>
          <cell r="D78">
            <v>7787.58</v>
          </cell>
        </row>
        <row r="79">
          <cell r="B79">
            <v>102479</v>
          </cell>
          <cell r="C79" t="str">
            <v>四川太极锦江区劼人路药店</v>
          </cell>
          <cell r="D79">
            <v>9679.09</v>
          </cell>
        </row>
        <row r="80">
          <cell r="B80">
            <v>102564</v>
          </cell>
          <cell r="C80" t="str">
            <v>四川太极邛崃市临邛镇翠荫街药店</v>
          </cell>
          <cell r="D80">
            <v>6479.54</v>
          </cell>
        </row>
        <row r="81">
          <cell r="B81">
            <v>102565</v>
          </cell>
          <cell r="C81" t="str">
            <v>四川太极武侯区佳灵路药店</v>
          </cell>
          <cell r="D81">
            <v>5637.27</v>
          </cell>
        </row>
        <row r="82">
          <cell r="B82">
            <v>102567</v>
          </cell>
          <cell r="C82" t="str">
            <v>四川太极新津县五津镇武阳西路药店</v>
          </cell>
          <cell r="D82">
            <v>3884.72</v>
          </cell>
        </row>
        <row r="83">
          <cell r="B83">
            <v>102934</v>
          </cell>
          <cell r="C83" t="str">
            <v>四川太极金牛区银河北街药店</v>
          </cell>
          <cell r="D83">
            <v>17765.67</v>
          </cell>
        </row>
        <row r="84">
          <cell r="B84">
            <v>102935</v>
          </cell>
          <cell r="C84" t="str">
            <v>四川太极青羊区童子街药店</v>
          </cell>
          <cell r="D84">
            <v>12133.35</v>
          </cell>
        </row>
        <row r="85">
          <cell r="B85">
            <v>103198</v>
          </cell>
          <cell r="C85" t="str">
            <v>四川太极青羊区贝森北路药店</v>
          </cell>
          <cell r="D85">
            <v>17341.29</v>
          </cell>
        </row>
        <row r="86">
          <cell r="B86">
            <v>103199</v>
          </cell>
          <cell r="C86" t="str">
            <v>四川太极成华区西林一街药店</v>
          </cell>
          <cell r="D86">
            <v>6265.14</v>
          </cell>
        </row>
        <row r="87">
          <cell r="B87">
            <v>103639</v>
          </cell>
          <cell r="C87" t="str">
            <v>四川太极成华区金马河路药店</v>
          </cell>
          <cell r="D87">
            <v>12702.46</v>
          </cell>
        </row>
        <row r="88">
          <cell r="B88">
            <v>104428</v>
          </cell>
          <cell r="C88" t="str">
            <v>四川太极崇州市崇阳镇永康东路药店 </v>
          </cell>
          <cell r="D88">
            <v>11780.16</v>
          </cell>
        </row>
        <row r="89">
          <cell r="B89">
            <v>104429</v>
          </cell>
          <cell r="C89" t="str">
            <v>四川太极武侯区大华街药店</v>
          </cell>
          <cell r="D89">
            <v>9462.95</v>
          </cell>
        </row>
        <row r="90">
          <cell r="B90">
            <v>104430</v>
          </cell>
          <cell r="C90" t="str">
            <v>四川太极高新区中和大道药店</v>
          </cell>
          <cell r="D90">
            <v>3806.09</v>
          </cell>
        </row>
        <row r="91">
          <cell r="B91">
            <v>104533</v>
          </cell>
          <cell r="C91" t="str">
            <v>四川太极大邑县晋原镇潘家街药店</v>
          </cell>
          <cell r="D91">
            <v>3029.25</v>
          </cell>
        </row>
        <row r="92">
          <cell r="B92">
            <v>104838</v>
          </cell>
          <cell r="C92" t="str">
            <v>四川太极崇州市崇阳镇蜀州中路药店</v>
          </cell>
          <cell r="D92">
            <v>5286.63</v>
          </cell>
        </row>
        <row r="93">
          <cell r="B93">
            <v>105267</v>
          </cell>
          <cell r="C93" t="str">
            <v>四川太极金牛区蜀汉路药店</v>
          </cell>
          <cell r="D93">
            <v>15483.38</v>
          </cell>
        </row>
        <row r="94">
          <cell r="B94">
            <v>105751</v>
          </cell>
          <cell r="C94" t="str">
            <v>四川太极高新区新下街药店</v>
          </cell>
          <cell r="D94">
            <v>6376.71</v>
          </cell>
        </row>
        <row r="95">
          <cell r="B95">
            <v>105910</v>
          </cell>
          <cell r="C95" t="str">
            <v>四川太极高新区紫薇东路药店</v>
          </cell>
          <cell r="D95">
            <v>14134.83</v>
          </cell>
        </row>
        <row r="96">
          <cell r="B96">
            <v>106066</v>
          </cell>
          <cell r="C96" t="str">
            <v>四川太极锦江区梨花街药店</v>
          </cell>
          <cell r="D96">
            <v>10648.15</v>
          </cell>
        </row>
        <row r="97">
          <cell r="B97">
            <v>106399</v>
          </cell>
          <cell r="C97" t="str">
            <v>四川太极青羊区蜀辉路药店</v>
          </cell>
          <cell r="D97">
            <v>16263.97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7801.57</v>
          </cell>
        </row>
        <row r="99">
          <cell r="B99">
            <v>106568</v>
          </cell>
          <cell r="C99" t="str">
            <v>四川太极高新区中和公济桥路药店</v>
          </cell>
          <cell r="D99">
            <v>10196.04</v>
          </cell>
        </row>
        <row r="100">
          <cell r="B100">
            <v>106569</v>
          </cell>
          <cell r="C100" t="str">
            <v>四川太极武侯区大悦路药店</v>
          </cell>
          <cell r="D100">
            <v>15115.13</v>
          </cell>
        </row>
        <row r="101">
          <cell r="B101">
            <v>106865</v>
          </cell>
          <cell r="C101" t="str">
            <v>四川太极武侯区丝竹路药店</v>
          </cell>
          <cell r="D101">
            <v>3796.69</v>
          </cell>
        </row>
        <row r="102">
          <cell r="B102">
            <v>107658</v>
          </cell>
          <cell r="C102" t="str">
            <v>四川太极新都区新都街道万和北路药店</v>
          </cell>
          <cell r="D102">
            <v>9619.47</v>
          </cell>
        </row>
        <row r="103">
          <cell r="B103">
            <v>107728</v>
          </cell>
          <cell r="C103" t="str">
            <v>四川太极大邑县晋原镇北街药店</v>
          </cell>
          <cell r="D103">
            <v>11343.06</v>
          </cell>
        </row>
        <row r="104">
          <cell r="B104">
            <v>108277</v>
          </cell>
          <cell r="C104" t="str">
            <v>四川太极金牛区银沙路药店</v>
          </cell>
          <cell r="D104">
            <v>13234.21</v>
          </cell>
        </row>
        <row r="105">
          <cell r="B105">
            <v>108656</v>
          </cell>
          <cell r="C105" t="str">
            <v>四川太极新津县五津镇五津西路二药房</v>
          </cell>
          <cell r="D105">
            <v>20883.03</v>
          </cell>
        </row>
        <row r="106">
          <cell r="B106">
            <v>110378</v>
          </cell>
          <cell r="C106" t="str">
            <v>四川太极都江堰市永丰街道宝莲路药店</v>
          </cell>
          <cell r="D106">
            <v>8901.01</v>
          </cell>
        </row>
        <row r="107">
          <cell r="B107">
            <v>111219</v>
          </cell>
          <cell r="C107" t="str">
            <v>四川太极金牛区花照壁药店</v>
          </cell>
          <cell r="D107">
            <v>16403.04</v>
          </cell>
        </row>
        <row r="108">
          <cell r="B108">
            <v>111400</v>
          </cell>
          <cell r="C108" t="str">
            <v>四川太极邛崃市文君街道杏林路药店</v>
          </cell>
          <cell r="D108">
            <v>23801.63</v>
          </cell>
        </row>
        <row r="109">
          <cell r="B109">
            <v>112415</v>
          </cell>
          <cell r="C109" t="str">
            <v>四川太极金牛区五福桥东路药店</v>
          </cell>
          <cell r="D109">
            <v>4465.06</v>
          </cell>
        </row>
        <row r="110">
          <cell r="B110">
            <v>112888</v>
          </cell>
          <cell r="C110" t="str">
            <v>四川太极武侯区双楠路药店</v>
          </cell>
          <cell r="D110">
            <v>9902.15</v>
          </cell>
        </row>
        <row r="111">
          <cell r="B111">
            <v>113008</v>
          </cell>
          <cell r="C111" t="str">
            <v>四川太极成都高新区尚锦路药店</v>
          </cell>
          <cell r="D111">
            <v>10838.05</v>
          </cell>
        </row>
        <row r="112">
          <cell r="B112">
            <v>113025</v>
          </cell>
          <cell r="C112" t="str">
            <v>四川太极青羊区蜀鑫路药店</v>
          </cell>
          <cell r="D112">
            <v>4096.4</v>
          </cell>
        </row>
        <row r="113">
          <cell r="B113">
            <v>113298</v>
          </cell>
          <cell r="C113" t="str">
            <v>四川太极武侯区逸都路药店</v>
          </cell>
          <cell r="D113">
            <v>1902.49</v>
          </cell>
        </row>
        <row r="114">
          <cell r="B114">
            <v>113299</v>
          </cell>
          <cell r="C114" t="str">
            <v>四川太极武侯区倪家桥路药店</v>
          </cell>
          <cell r="D114">
            <v>5174.03</v>
          </cell>
        </row>
        <row r="115">
          <cell r="B115">
            <v>113833</v>
          </cell>
          <cell r="C115" t="str">
            <v>四川太极青羊区光华西一路药店</v>
          </cell>
          <cell r="D115">
            <v>5484.7</v>
          </cell>
        </row>
        <row r="116">
          <cell r="B116">
            <v>114069</v>
          </cell>
          <cell r="C116" t="str">
            <v>四川太极高新区剑南大道药店</v>
          </cell>
          <cell r="D116">
            <v>7009.15</v>
          </cell>
        </row>
        <row r="117">
          <cell r="B117">
            <v>114286</v>
          </cell>
          <cell r="C117" t="str">
            <v>四川太极青羊区光华北五路药店</v>
          </cell>
          <cell r="D117">
            <v>16860.81</v>
          </cell>
        </row>
        <row r="118">
          <cell r="B118">
            <v>114622</v>
          </cell>
          <cell r="C118" t="str">
            <v>四川太极成华区东昌路一药店</v>
          </cell>
          <cell r="D118">
            <v>8982.63</v>
          </cell>
        </row>
        <row r="119">
          <cell r="B119">
            <v>114685</v>
          </cell>
          <cell r="C119" t="str">
            <v>四川太极青羊区青龙街药店</v>
          </cell>
          <cell r="D119">
            <v>51204.94</v>
          </cell>
        </row>
        <row r="120">
          <cell r="B120">
            <v>114844</v>
          </cell>
          <cell r="C120" t="str">
            <v>四川太极成华区培华东路药店</v>
          </cell>
          <cell r="D120">
            <v>19006.81</v>
          </cell>
        </row>
        <row r="121">
          <cell r="B121">
            <v>114848</v>
          </cell>
          <cell r="C121" t="str">
            <v>四川太极成都高新区泰和二街二药店 </v>
          </cell>
          <cell r="D121">
            <v>10150.51</v>
          </cell>
        </row>
        <row r="122">
          <cell r="B122">
            <v>115971</v>
          </cell>
          <cell r="C122" t="str">
            <v>四川太极高新区天顺路药店</v>
          </cell>
          <cell r="D122">
            <v>3074.42</v>
          </cell>
        </row>
        <row r="123">
          <cell r="B123">
            <v>116482</v>
          </cell>
          <cell r="C123" t="str">
            <v>四川太极锦江区宏济中路药店</v>
          </cell>
          <cell r="D123">
            <v>6456.99</v>
          </cell>
        </row>
        <row r="124">
          <cell r="B124">
            <v>116773</v>
          </cell>
          <cell r="C124" t="str">
            <v>四川太极青羊区经一路药店</v>
          </cell>
          <cell r="D124">
            <v>8042.21</v>
          </cell>
        </row>
        <row r="125">
          <cell r="B125">
            <v>116919</v>
          </cell>
          <cell r="C125" t="str">
            <v>四川太极武侯区科华北路药店</v>
          </cell>
          <cell r="D125">
            <v>3293.52</v>
          </cell>
        </row>
        <row r="126">
          <cell r="B126">
            <v>117184</v>
          </cell>
          <cell r="C126" t="str">
            <v>四川太极锦江区静沙南路药店</v>
          </cell>
          <cell r="D126">
            <v>6849.4</v>
          </cell>
        </row>
        <row r="127">
          <cell r="B127">
            <v>117310</v>
          </cell>
          <cell r="C127" t="str">
            <v>四川太极武侯区长寿路药店</v>
          </cell>
          <cell r="D127">
            <v>9779.68</v>
          </cell>
        </row>
        <row r="128">
          <cell r="B128">
            <v>117491</v>
          </cell>
          <cell r="C128" t="str">
            <v>四川太极金牛区花照壁中横街药店</v>
          </cell>
          <cell r="D128">
            <v>27640.77</v>
          </cell>
        </row>
        <row r="129">
          <cell r="B129">
            <v>117637</v>
          </cell>
          <cell r="C129" t="str">
            <v>四川太极大邑晋原街道金巷西街药店</v>
          </cell>
          <cell r="D129">
            <v>6082.91</v>
          </cell>
        </row>
        <row r="130">
          <cell r="B130">
            <v>117923</v>
          </cell>
          <cell r="C130" t="str">
            <v>四川太极大邑县观音阁街西段店</v>
          </cell>
          <cell r="D130">
            <v>8112.98</v>
          </cell>
        </row>
        <row r="131">
          <cell r="B131">
            <v>118074</v>
          </cell>
          <cell r="C131" t="str">
            <v>四川太极高新区泰和二街药店</v>
          </cell>
          <cell r="D131">
            <v>16399.1</v>
          </cell>
        </row>
        <row r="132">
          <cell r="B132">
            <v>118151</v>
          </cell>
          <cell r="C132" t="str">
            <v>四川太极金牛区沙湾东一路药店</v>
          </cell>
          <cell r="D132">
            <v>6189.56</v>
          </cell>
        </row>
        <row r="133">
          <cell r="B133">
            <v>118758</v>
          </cell>
          <cell r="C133" t="str">
            <v>四川太极成华区水碾河路药店</v>
          </cell>
          <cell r="D133">
            <v>8765.58</v>
          </cell>
        </row>
        <row r="134">
          <cell r="B134">
            <v>118951</v>
          </cell>
          <cell r="C134" t="str">
            <v>四川太极青羊区金祥路药店</v>
          </cell>
          <cell r="D134">
            <v>5767.92</v>
          </cell>
        </row>
        <row r="135">
          <cell r="B135">
            <v>119262</v>
          </cell>
          <cell r="C135" t="str">
            <v>四川太极成华区驷马桥三路药店</v>
          </cell>
          <cell r="D135">
            <v>3625.21</v>
          </cell>
        </row>
        <row r="136">
          <cell r="B136">
            <v>119263</v>
          </cell>
          <cell r="C136" t="str">
            <v>四川太极青羊区蜀源路药店</v>
          </cell>
          <cell r="D136">
            <v>9657.13</v>
          </cell>
        </row>
        <row r="137">
          <cell r="B137">
            <v>120844</v>
          </cell>
          <cell r="C137" t="str">
            <v>四川太极彭州市致和镇南三环路药店</v>
          </cell>
          <cell r="D137">
            <v>4583.25</v>
          </cell>
        </row>
        <row r="138">
          <cell r="B138">
            <v>122176</v>
          </cell>
          <cell r="C138" t="str">
            <v>四川太极崇州市怀远镇文井北路药店</v>
          </cell>
          <cell r="D138">
            <v>1065.61</v>
          </cell>
        </row>
        <row r="139">
          <cell r="B139">
            <v>122198</v>
          </cell>
          <cell r="C139" t="str">
            <v>四川太极成华区华泰路二药店</v>
          </cell>
          <cell r="D139">
            <v>10242.81</v>
          </cell>
        </row>
        <row r="140">
          <cell r="B140">
            <v>122686</v>
          </cell>
          <cell r="C140" t="str">
            <v>四川太极大邑县晋原街道蜀望路药店</v>
          </cell>
          <cell r="D140">
            <v>870.4</v>
          </cell>
        </row>
        <row r="141">
          <cell r="B141">
            <v>122718</v>
          </cell>
          <cell r="C141" t="str">
            <v>四川太极大邑县晋原街道南街药店</v>
          </cell>
          <cell r="D141">
            <v>2053.02</v>
          </cell>
        </row>
        <row r="142">
          <cell r="B142">
            <v>122906</v>
          </cell>
          <cell r="C142" t="str">
            <v>四川太极新都区斑竹园街道医贸大道药店</v>
          </cell>
          <cell r="D142">
            <v>3778.24</v>
          </cell>
        </row>
        <row r="143">
          <cell r="B143">
            <v>123007</v>
          </cell>
          <cell r="C143" t="str">
            <v>四川太极大邑县青霞街道元通路南段药店</v>
          </cell>
          <cell r="D143">
            <v>2437.19</v>
          </cell>
        </row>
        <row r="144">
          <cell r="B144">
            <v>128640</v>
          </cell>
          <cell r="C144" t="str">
            <v>四川太极郫都区红光街道红高东路药店</v>
          </cell>
          <cell r="D144">
            <v>3821.59</v>
          </cell>
        </row>
        <row r="145">
          <cell r="C145" t="str">
            <v/>
          </cell>
          <cell r="D145">
            <v>1908926.38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750</v>
          </cell>
          <cell r="C2" t="str">
            <v>成都成汉太极大药房有限公司</v>
          </cell>
          <cell r="D2">
            <v>23925.55</v>
          </cell>
        </row>
        <row r="3">
          <cell r="B3">
            <v>113008</v>
          </cell>
          <cell r="C3" t="str">
            <v>四川太极成都高新区尚锦路药店</v>
          </cell>
          <cell r="D3">
            <v>10122.4</v>
          </cell>
        </row>
        <row r="4">
          <cell r="B4">
            <v>114848</v>
          </cell>
          <cell r="C4" t="str">
            <v>四川太极成都高新区泰和二街二药店 </v>
          </cell>
          <cell r="D4">
            <v>9951.61</v>
          </cell>
        </row>
        <row r="5">
          <cell r="B5">
            <v>106485</v>
          </cell>
          <cell r="C5" t="str">
            <v>四川太极成都高新区元华二巷药店</v>
          </cell>
          <cell r="D5">
            <v>4103.39</v>
          </cell>
        </row>
        <row r="6">
          <cell r="B6">
            <v>515</v>
          </cell>
          <cell r="C6" t="str">
            <v>四川太极成华区崔家店路药店</v>
          </cell>
          <cell r="D6">
            <v>7078.7</v>
          </cell>
        </row>
        <row r="7">
          <cell r="B7">
            <v>114622</v>
          </cell>
          <cell r="C7" t="str">
            <v>四川太极成华区东昌路一药店</v>
          </cell>
          <cell r="D7">
            <v>9307.12</v>
          </cell>
        </row>
        <row r="8">
          <cell r="B8">
            <v>581</v>
          </cell>
          <cell r="C8" t="str">
            <v>四川太极成华区二环路北四段药店（汇融名城）</v>
          </cell>
          <cell r="D8">
            <v>20286.5</v>
          </cell>
        </row>
        <row r="9">
          <cell r="B9">
            <v>740</v>
          </cell>
          <cell r="C9" t="str">
            <v>四川太极成华区华康路药店</v>
          </cell>
          <cell r="D9">
            <v>8356.05</v>
          </cell>
        </row>
        <row r="10">
          <cell r="B10">
            <v>122198</v>
          </cell>
          <cell r="C10" t="str">
            <v>四川太极成华区华泰路二药店</v>
          </cell>
          <cell r="D10">
            <v>10152.73</v>
          </cell>
        </row>
        <row r="11">
          <cell r="B11">
            <v>712</v>
          </cell>
          <cell r="C11" t="str">
            <v>四川太极成华区华泰路药店</v>
          </cell>
          <cell r="D11">
            <v>10576.61</v>
          </cell>
        </row>
        <row r="12">
          <cell r="B12">
            <v>578</v>
          </cell>
          <cell r="C12" t="str">
            <v>四川太极成华区华油路药店</v>
          </cell>
          <cell r="D12">
            <v>19041.25</v>
          </cell>
        </row>
        <row r="13">
          <cell r="B13">
            <v>103639</v>
          </cell>
          <cell r="C13" t="str">
            <v>四川太极成华区金马河路药店</v>
          </cell>
          <cell r="D13">
            <v>6021.92</v>
          </cell>
        </row>
        <row r="14">
          <cell r="B14">
            <v>114844</v>
          </cell>
          <cell r="C14" t="str">
            <v>四川太极成华区培华东路药店</v>
          </cell>
          <cell r="D14">
            <v>18955.29</v>
          </cell>
        </row>
        <row r="15">
          <cell r="B15">
            <v>119262</v>
          </cell>
          <cell r="C15" t="str">
            <v>四川太极成华区驷马桥三路药店</v>
          </cell>
          <cell r="D15">
            <v>2618.56</v>
          </cell>
        </row>
        <row r="16">
          <cell r="B16">
            <v>118758</v>
          </cell>
          <cell r="C16" t="str">
            <v>四川太极成华区水碾河路药店</v>
          </cell>
          <cell r="D16">
            <v>2330</v>
          </cell>
        </row>
        <row r="17">
          <cell r="B17">
            <v>707</v>
          </cell>
          <cell r="C17" t="str">
            <v>四川太极成华区万科路药店</v>
          </cell>
          <cell r="D17">
            <v>8720.54</v>
          </cell>
        </row>
        <row r="18">
          <cell r="B18">
            <v>743</v>
          </cell>
          <cell r="C18" t="str">
            <v>四川太极成华区万宇路药店</v>
          </cell>
          <cell r="D18">
            <v>4545.75</v>
          </cell>
        </row>
        <row r="19">
          <cell r="B19">
            <v>103199</v>
          </cell>
          <cell r="C19" t="str">
            <v>四川太极成华区西林一街药店</v>
          </cell>
          <cell r="D19">
            <v>8213.99</v>
          </cell>
        </row>
        <row r="20">
          <cell r="B20">
            <v>585</v>
          </cell>
          <cell r="C20" t="str">
            <v>四川太极成华区羊子山西路药店（兴元华盛）</v>
          </cell>
          <cell r="D20">
            <v>20853.21</v>
          </cell>
        </row>
        <row r="21">
          <cell r="B21">
            <v>511</v>
          </cell>
          <cell r="C21" t="str">
            <v>四川太极成华杉板桥南一路店</v>
          </cell>
          <cell r="D21">
            <v>19309.42</v>
          </cell>
        </row>
        <row r="22">
          <cell r="B22">
            <v>754</v>
          </cell>
          <cell r="C22" t="str">
            <v>四川太极崇州市崇阳镇尚贤坊街药店</v>
          </cell>
          <cell r="D22">
            <v>10207.5</v>
          </cell>
        </row>
        <row r="23">
          <cell r="B23">
            <v>104838</v>
          </cell>
          <cell r="C23" t="str">
            <v>四川太极崇州市崇阳镇蜀州中路药店</v>
          </cell>
          <cell r="D23">
            <v>3868.54</v>
          </cell>
        </row>
        <row r="24">
          <cell r="B24">
            <v>104428</v>
          </cell>
          <cell r="C24" t="str">
            <v>四川太极崇州市崇阳镇永康东路药店 </v>
          </cell>
          <cell r="D24">
            <v>11543.85</v>
          </cell>
        </row>
        <row r="25">
          <cell r="B25">
            <v>122176</v>
          </cell>
          <cell r="C25" t="str">
            <v>四川太极崇州市怀远镇文井北路药店</v>
          </cell>
          <cell r="D25">
            <v>572.91</v>
          </cell>
        </row>
        <row r="26">
          <cell r="B26">
            <v>52</v>
          </cell>
          <cell r="C26" t="str">
            <v>四川太极崇州中心店</v>
          </cell>
          <cell r="D26">
            <v>3529.07</v>
          </cell>
        </row>
        <row r="27">
          <cell r="B27">
            <v>713</v>
          </cell>
          <cell r="C27" t="str">
            <v>四川太极都江堰聚源镇药店</v>
          </cell>
          <cell r="D27">
            <v>9655.06</v>
          </cell>
        </row>
        <row r="28">
          <cell r="B28">
            <v>587</v>
          </cell>
          <cell r="C28" t="str">
            <v>四川太极都江堰景中路店</v>
          </cell>
          <cell r="D28">
            <v>12889.24</v>
          </cell>
        </row>
        <row r="29">
          <cell r="B29">
            <v>704</v>
          </cell>
          <cell r="C29" t="str">
            <v>四川太极都江堰奎光路中段药店</v>
          </cell>
          <cell r="D29">
            <v>10065.42</v>
          </cell>
        </row>
        <row r="30">
          <cell r="B30">
            <v>738</v>
          </cell>
          <cell r="C30" t="str">
            <v>四川太极都江堰市蒲阳路药店</v>
          </cell>
          <cell r="D30">
            <v>11180.02</v>
          </cell>
        </row>
        <row r="31">
          <cell r="B31">
            <v>710</v>
          </cell>
          <cell r="C31" t="str">
            <v>四川太极都江堰市蒲阳镇堰问道西路药店</v>
          </cell>
          <cell r="D31">
            <v>3336.08</v>
          </cell>
        </row>
        <row r="32">
          <cell r="B32">
            <v>110378</v>
          </cell>
          <cell r="C32" t="str">
            <v>四川太极都江堰市永丰街道宝莲路药店</v>
          </cell>
          <cell r="D32">
            <v>8317.96</v>
          </cell>
        </row>
        <row r="33">
          <cell r="B33">
            <v>706</v>
          </cell>
          <cell r="C33" t="str">
            <v>四川太极都江堰幸福镇翔凤路药店</v>
          </cell>
          <cell r="D33">
            <v>9594.97</v>
          </cell>
        </row>
        <row r="34">
          <cell r="B34">
            <v>351</v>
          </cell>
          <cell r="C34" t="str">
            <v>四川太极都江堰药店</v>
          </cell>
          <cell r="D34">
            <v>10121.41</v>
          </cell>
        </row>
        <row r="35">
          <cell r="B35">
            <v>752</v>
          </cell>
          <cell r="C35" t="str">
            <v>四川太极大药房连锁有限公司武侯区聚萃街药店</v>
          </cell>
          <cell r="D35">
            <v>3417.31</v>
          </cell>
        </row>
        <row r="36">
          <cell r="B36">
            <v>117637</v>
          </cell>
          <cell r="C36" t="str">
            <v>四川太极大邑晋原街道金巷西街药店</v>
          </cell>
          <cell r="D36">
            <v>2219.28</v>
          </cell>
        </row>
        <row r="37">
          <cell r="B37">
            <v>594</v>
          </cell>
          <cell r="C37" t="str">
            <v>四川太极大邑县安仁镇千禧街药店</v>
          </cell>
          <cell r="D37">
            <v>4055.52</v>
          </cell>
        </row>
        <row r="38">
          <cell r="B38">
            <v>117923</v>
          </cell>
          <cell r="C38" t="str">
            <v>四川太极大邑县观音阁街西段店</v>
          </cell>
          <cell r="D38">
            <v>2906.57</v>
          </cell>
        </row>
        <row r="39">
          <cell r="B39">
            <v>122718</v>
          </cell>
          <cell r="C39" t="str">
            <v>四川太极大邑县晋原街道南街药店</v>
          </cell>
          <cell r="D39">
            <v>1755.24</v>
          </cell>
        </row>
        <row r="40">
          <cell r="B40">
            <v>122686</v>
          </cell>
          <cell r="C40" t="str">
            <v>四川太极大邑县晋原街道蜀望路药店</v>
          </cell>
          <cell r="D40">
            <v>1280.6</v>
          </cell>
        </row>
        <row r="41">
          <cell r="B41">
            <v>107728</v>
          </cell>
          <cell r="C41" t="str">
            <v>四川太极大邑县晋原镇北街药店</v>
          </cell>
          <cell r="D41">
            <v>4236.43</v>
          </cell>
        </row>
        <row r="42">
          <cell r="B42">
            <v>549</v>
          </cell>
          <cell r="C42" t="str">
            <v>四川太极大邑县晋源镇东壕沟段药店</v>
          </cell>
          <cell r="D42">
            <v>5736.26</v>
          </cell>
        </row>
        <row r="43">
          <cell r="B43">
            <v>748</v>
          </cell>
          <cell r="C43" t="str">
            <v>四川太极大邑县晋原镇东街药店</v>
          </cell>
          <cell r="D43">
            <v>3756.43</v>
          </cell>
        </row>
        <row r="44">
          <cell r="B44">
            <v>746</v>
          </cell>
          <cell r="C44" t="str">
            <v>四川太极大邑县晋原镇内蒙古大道桃源药店</v>
          </cell>
          <cell r="D44">
            <v>7899.52</v>
          </cell>
        </row>
        <row r="45">
          <cell r="B45">
            <v>104533</v>
          </cell>
          <cell r="C45" t="str">
            <v>四川太极大邑县晋原镇潘家街药店</v>
          </cell>
          <cell r="D45">
            <v>3137.31</v>
          </cell>
        </row>
        <row r="46">
          <cell r="B46">
            <v>717</v>
          </cell>
          <cell r="C46" t="str">
            <v>四川太极大邑县晋原镇通达东路五段药店</v>
          </cell>
          <cell r="D46">
            <v>5409.44</v>
          </cell>
        </row>
        <row r="47">
          <cell r="B47">
            <v>539</v>
          </cell>
          <cell r="C47" t="str">
            <v>四川太极大邑县晋原镇子龙路店</v>
          </cell>
          <cell r="D47">
            <v>13178.81</v>
          </cell>
        </row>
        <row r="48">
          <cell r="B48">
            <v>123007</v>
          </cell>
          <cell r="C48" t="str">
            <v>四川太极大邑县青霞街道元通路南段药店</v>
          </cell>
          <cell r="D48">
            <v>2346.81</v>
          </cell>
        </row>
        <row r="49">
          <cell r="B49">
            <v>716</v>
          </cell>
          <cell r="C49" t="str">
            <v>四川太极大邑县沙渠镇方圆路药店</v>
          </cell>
          <cell r="D49">
            <v>4705.85</v>
          </cell>
        </row>
        <row r="50">
          <cell r="B50">
            <v>720</v>
          </cell>
          <cell r="C50" t="str">
            <v>四川太极大邑县新场镇文昌街药店</v>
          </cell>
          <cell r="D50">
            <v>4614.25</v>
          </cell>
        </row>
        <row r="51">
          <cell r="B51">
            <v>365</v>
          </cell>
          <cell r="C51" t="str">
            <v>四川太极光华村街药店</v>
          </cell>
          <cell r="D51">
            <v>27025.91</v>
          </cell>
        </row>
        <row r="52">
          <cell r="B52">
            <v>343</v>
          </cell>
          <cell r="C52" t="str">
            <v>四川太极光华药店</v>
          </cell>
          <cell r="D52">
            <v>43783.87</v>
          </cell>
        </row>
        <row r="53">
          <cell r="B53">
            <v>737</v>
          </cell>
          <cell r="C53" t="str">
            <v>四川太极高新区大源北街药店</v>
          </cell>
          <cell r="D53">
            <v>17613.04</v>
          </cell>
        </row>
        <row r="54">
          <cell r="B54">
            <v>571</v>
          </cell>
          <cell r="C54" t="str">
            <v>四川太极高新区锦城大道药店</v>
          </cell>
          <cell r="D54">
            <v>10301.14</v>
          </cell>
        </row>
        <row r="55">
          <cell r="B55">
            <v>114069</v>
          </cell>
          <cell r="C55" t="str">
            <v>四川太极高新区剑南大道药店</v>
          </cell>
          <cell r="D55">
            <v>4359.39</v>
          </cell>
        </row>
        <row r="56">
          <cell r="B56">
            <v>118074</v>
          </cell>
          <cell r="C56" t="str">
            <v>四川太极高新区泰和二街药店</v>
          </cell>
          <cell r="D56">
            <v>16340.3</v>
          </cell>
        </row>
        <row r="57">
          <cell r="B57">
            <v>115971</v>
          </cell>
          <cell r="C57" t="str">
            <v>四川太极高新区天顺路药店</v>
          </cell>
          <cell r="D57">
            <v>9998.11</v>
          </cell>
        </row>
        <row r="58">
          <cell r="B58">
            <v>105751</v>
          </cell>
          <cell r="C58" t="str">
            <v>四川太极高新区新下街药店</v>
          </cell>
          <cell r="D58">
            <v>15004.79</v>
          </cell>
        </row>
        <row r="59">
          <cell r="B59">
            <v>104430</v>
          </cell>
          <cell r="C59" t="str">
            <v>四川太极高新区中和大道药店</v>
          </cell>
          <cell r="D59">
            <v>9811.93</v>
          </cell>
        </row>
        <row r="60">
          <cell r="B60">
            <v>106568</v>
          </cell>
          <cell r="C60" t="str">
            <v>四川太极高新区中和公济桥路药店</v>
          </cell>
          <cell r="D60">
            <v>7105.2</v>
          </cell>
        </row>
        <row r="61">
          <cell r="B61">
            <v>105910</v>
          </cell>
          <cell r="C61" t="str">
            <v>四川太极高新区紫薇东路药店</v>
          </cell>
          <cell r="D61">
            <v>6648.76</v>
          </cell>
        </row>
        <row r="62">
          <cell r="B62">
            <v>399</v>
          </cell>
          <cell r="C62" t="str">
            <v>四川太极高新天久北巷药店</v>
          </cell>
          <cell r="D62">
            <v>16096.84</v>
          </cell>
        </row>
        <row r="63">
          <cell r="B63">
            <v>308</v>
          </cell>
          <cell r="C63" t="str">
            <v>四川太极红星店</v>
          </cell>
          <cell r="D63">
            <v>3531.44</v>
          </cell>
        </row>
        <row r="64">
          <cell r="B64">
            <v>54</v>
          </cell>
          <cell r="C64" t="str">
            <v>四川太极怀远店</v>
          </cell>
          <cell r="D64">
            <v>12771.18</v>
          </cell>
        </row>
        <row r="65">
          <cell r="B65">
            <v>367</v>
          </cell>
          <cell r="C65" t="str">
            <v>四川太极金带街药店</v>
          </cell>
          <cell r="D65">
            <v>7386.47</v>
          </cell>
        </row>
        <row r="66">
          <cell r="B66">
            <v>724</v>
          </cell>
          <cell r="C66" t="str">
            <v>四川太极锦江区观音桥街药店</v>
          </cell>
          <cell r="D66">
            <v>10403.6</v>
          </cell>
        </row>
        <row r="67">
          <cell r="B67">
            <v>116482</v>
          </cell>
          <cell r="C67" t="str">
            <v>四川太极锦江区宏济中路药店</v>
          </cell>
          <cell r="D67">
            <v>10920.22</v>
          </cell>
        </row>
        <row r="68">
          <cell r="B68">
            <v>102479</v>
          </cell>
          <cell r="C68" t="str">
            <v>四川太极锦江区劼人路药店</v>
          </cell>
          <cell r="D68">
            <v>4580.53</v>
          </cell>
        </row>
        <row r="69">
          <cell r="B69">
            <v>117184</v>
          </cell>
          <cell r="C69" t="str">
            <v>四川太极锦江区静沙南路药店</v>
          </cell>
          <cell r="D69">
            <v>8524.11</v>
          </cell>
        </row>
        <row r="70">
          <cell r="B70">
            <v>723</v>
          </cell>
          <cell r="C70" t="str">
            <v>四川太极锦江区柳翠路药店</v>
          </cell>
          <cell r="D70">
            <v>5109.61</v>
          </cell>
        </row>
        <row r="71">
          <cell r="B71">
            <v>106066</v>
          </cell>
          <cell r="C71" t="str">
            <v>四川太极锦江区梨花街药店</v>
          </cell>
          <cell r="D71">
            <v>9158.72</v>
          </cell>
        </row>
        <row r="72">
          <cell r="B72">
            <v>742</v>
          </cell>
          <cell r="C72" t="str">
            <v>四川太极锦江区庆云南街药店</v>
          </cell>
          <cell r="D72">
            <v>5910.81</v>
          </cell>
        </row>
        <row r="73">
          <cell r="B73">
            <v>546</v>
          </cell>
          <cell r="C73" t="str">
            <v>四川太极锦江区榕声路店</v>
          </cell>
          <cell r="D73">
            <v>9303.44</v>
          </cell>
        </row>
        <row r="74">
          <cell r="B74">
            <v>598</v>
          </cell>
          <cell r="C74" t="str">
            <v>四川太极锦江区水杉街药店</v>
          </cell>
          <cell r="D74">
            <v>5754.8</v>
          </cell>
        </row>
        <row r="75">
          <cell r="B75">
            <v>727</v>
          </cell>
          <cell r="C75" t="str">
            <v>四川太极金牛区黄苑东街药店</v>
          </cell>
          <cell r="D75">
            <v>3151.51</v>
          </cell>
        </row>
        <row r="76">
          <cell r="B76">
            <v>111219</v>
          </cell>
          <cell r="C76" t="str">
            <v>四川太极金牛区花照壁药店</v>
          </cell>
          <cell r="D76">
            <v>17877.71</v>
          </cell>
        </row>
        <row r="77">
          <cell r="B77">
            <v>117491</v>
          </cell>
          <cell r="C77" t="str">
            <v>四川太极金牛区花照壁中横街药店</v>
          </cell>
          <cell r="D77">
            <v>29441.21</v>
          </cell>
        </row>
        <row r="78">
          <cell r="B78">
            <v>726</v>
          </cell>
          <cell r="C78" t="str">
            <v>四川太极金牛区交大路第三药店</v>
          </cell>
          <cell r="D78">
            <v>15553.14</v>
          </cell>
        </row>
        <row r="79">
          <cell r="B79">
            <v>745</v>
          </cell>
          <cell r="C79" t="str">
            <v>四川太极金牛区金沙路药店</v>
          </cell>
          <cell r="D79">
            <v>5678.02</v>
          </cell>
        </row>
        <row r="80">
          <cell r="B80">
            <v>105267</v>
          </cell>
          <cell r="C80" t="str">
            <v>四川太极金牛区蜀汉路药店</v>
          </cell>
          <cell r="D80">
            <v>15806.33</v>
          </cell>
        </row>
        <row r="81">
          <cell r="B81">
            <v>118151</v>
          </cell>
          <cell r="C81" t="str">
            <v>四川太极金牛区沙湾东一路药店</v>
          </cell>
          <cell r="D81">
            <v>9227.92</v>
          </cell>
        </row>
        <row r="82">
          <cell r="B82">
            <v>112415</v>
          </cell>
          <cell r="C82" t="str">
            <v>四川太极金牛区五福桥东路药店</v>
          </cell>
          <cell r="D82">
            <v>3316.67</v>
          </cell>
        </row>
        <row r="83">
          <cell r="B83">
            <v>102934</v>
          </cell>
          <cell r="C83" t="str">
            <v>四川太极金牛区银河北街药店</v>
          </cell>
          <cell r="D83">
            <v>14322.54</v>
          </cell>
        </row>
        <row r="84">
          <cell r="B84">
            <v>108277</v>
          </cell>
          <cell r="C84" t="str">
            <v>四川太极金牛区银沙路药店</v>
          </cell>
          <cell r="D84">
            <v>13256.6</v>
          </cell>
        </row>
        <row r="85">
          <cell r="B85">
            <v>391</v>
          </cell>
          <cell r="C85" t="str">
            <v>四川太极金丝街药店</v>
          </cell>
          <cell r="D85">
            <v>6985.12</v>
          </cell>
        </row>
        <row r="86">
          <cell r="B86">
            <v>337</v>
          </cell>
          <cell r="C86" t="str">
            <v>四川太极浆洗街药店</v>
          </cell>
          <cell r="D86">
            <v>50543.97</v>
          </cell>
        </row>
        <row r="87">
          <cell r="B87">
            <v>128640</v>
          </cell>
          <cell r="C87" t="str">
            <v>四川太极郫都区红光街道红高东路药店</v>
          </cell>
          <cell r="D87">
            <v>3895.78</v>
          </cell>
        </row>
        <row r="88">
          <cell r="B88">
            <v>572</v>
          </cell>
          <cell r="C88" t="str">
            <v>四川太极郫县郫筒镇东大街药店</v>
          </cell>
          <cell r="D88">
            <v>13430.37</v>
          </cell>
        </row>
        <row r="89">
          <cell r="B89">
            <v>747</v>
          </cell>
          <cell r="C89" t="str">
            <v>四川太极郫县郫筒镇一环路东南段药店</v>
          </cell>
          <cell r="D89">
            <v>15077.57</v>
          </cell>
        </row>
        <row r="90">
          <cell r="B90">
            <v>120844</v>
          </cell>
          <cell r="C90" t="str">
            <v>四川太极彭州市致和镇南三环路药店</v>
          </cell>
          <cell r="D90">
            <v>2923</v>
          </cell>
        </row>
        <row r="91">
          <cell r="B91">
            <v>307</v>
          </cell>
          <cell r="C91" t="str">
            <v>四川太极旗舰店</v>
          </cell>
          <cell r="D91">
            <v>43231.99</v>
          </cell>
        </row>
        <row r="92">
          <cell r="B92">
            <v>357</v>
          </cell>
          <cell r="C92" t="str">
            <v>四川太极清江东路药店</v>
          </cell>
          <cell r="D92">
            <v>5081.81</v>
          </cell>
        </row>
        <row r="93">
          <cell r="B93">
            <v>102564</v>
          </cell>
          <cell r="C93" t="str">
            <v>四川太极邛崃市临邛镇翠荫街药店</v>
          </cell>
          <cell r="D93">
            <v>4721.54</v>
          </cell>
        </row>
        <row r="94">
          <cell r="B94">
            <v>721</v>
          </cell>
          <cell r="C94" t="str">
            <v>四川太极邛崃市临邛镇洪川小区药店</v>
          </cell>
          <cell r="D94">
            <v>5325.17</v>
          </cell>
        </row>
        <row r="95">
          <cell r="B95">
            <v>591</v>
          </cell>
          <cell r="C95" t="str">
            <v>四川太极邛崃市文君街道凤凰大道药店</v>
          </cell>
          <cell r="D95">
            <v>2177.8</v>
          </cell>
        </row>
        <row r="96">
          <cell r="B96">
            <v>111400</v>
          </cell>
          <cell r="C96" t="str">
            <v>四川太极邛崃市文君街道杏林路药店</v>
          </cell>
          <cell r="D96">
            <v>19524.3</v>
          </cell>
        </row>
        <row r="97">
          <cell r="B97">
            <v>732</v>
          </cell>
          <cell r="C97" t="str">
            <v>四川太极邛崃市羊安镇永康大道药店</v>
          </cell>
          <cell r="D97">
            <v>4415.12</v>
          </cell>
        </row>
        <row r="98">
          <cell r="B98">
            <v>341</v>
          </cell>
          <cell r="C98" t="str">
            <v>四川太极邛崃中心药店</v>
          </cell>
          <cell r="D98">
            <v>11467.81</v>
          </cell>
        </row>
        <row r="99">
          <cell r="B99">
            <v>517</v>
          </cell>
          <cell r="C99" t="str">
            <v>四川太极青羊区北东街店</v>
          </cell>
          <cell r="D99">
            <v>26102.16</v>
          </cell>
        </row>
        <row r="100">
          <cell r="B100">
            <v>103198</v>
          </cell>
          <cell r="C100" t="str">
            <v>四川太极青羊区贝森北路药店</v>
          </cell>
          <cell r="D100">
            <v>17217.06</v>
          </cell>
        </row>
        <row r="101">
          <cell r="B101">
            <v>570</v>
          </cell>
          <cell r="C101" t="str">
            <v>四川太极青羊区大石西路药店</v>
          </cell>
          <cell r="D101">
            <v>5032.23</v>
          </cell>
        </row>
        <row r="102">
          <cell r="B102">
            <v>114286</v>
          </cell>
          <cell r="C102" t="str">
            <v>四川太极青羊区光华北五路药店</v>
          </cell>
          <cell r="D102">
            <v>14618.96</v>
          </cell>
        </row>
        <row r="103">
          <cell r="B103">
            <v>113833</v>
          </cell>
          <cell r="C103" t="str">
            <v>四川太极青羊区光华西一路药店</v>
          </cell>
          <cell r="D103">
            <v>8828.19</v>
          </cell>
        </row>
        <row r="104">
          <cell r="B104">
            <v>118951</v>
          </cell>
          <cell r="C104" t="str">
            <v>四川太极青羊区金祥路药店</v>
          </cell>
          <cell r="D104">
            <v>2666.2</v>
          </cell>
        </row>
        <row r="105">
          <cell r="B105">
            <v>116773</v>
          </cell>
          <cell r="C105" t="str">
            <v>四川太极青羊区经一路药店</v>
          </cell>
          <cell r="D105">
            <v>3452.12</v>
          </cell>
        </row>
        <row r="106">
          <cell r="B106">
            <v>114685</v>
          </cell>
          <cell r="C106" t="str">
            <v>四川太极青羊区青龙街药店</v>
          </cell>
          <cell r="D106">
            <v>28663.48</v>
          </cell>
        </row>
        <row r="107">
          <cell r="B107">
            <v>582</v>
          </cell>
          <cell r="C107" t="str">
            <v>四川太极青羊区十二桥药店</v>
          </cell>
          <cell r="D107">
            <v>35174.22</v>
          </cell>
        </row>
        <row r="108">
          <cell r="B108">
            <v>106399</v>
          </cell>
          <cell r="C108" t="str">
            <v>四川太极青羊区蜀辉路药店</v>
          </cell>
          <cell r="D108">
            <v>16190.22</v>
          </cell>
        </row>
        <row r="109">
          <cell r="B109">
            <v>113025</v>
          </cell>
          <cell r="C109" t="str">
            <v>四川太极青羊区蜀鑫路药店</v>
          </cell>
          <cell r="D109">
            <v>3148.81</v>
          </cell>
        </row>
        <row r="110">
          <cell r="B110">
            <v>119263</v>
          </cell>
          <cell r="C110" t="str">
            <v>四川太极青羊区蜀源路药店</v>
          </cell>
          <cell r="D110">
            <v>9505.63</v>
          </cell>
        </row>
        <row r="111">
          <cell r="B111">
            <v>102935</v>
          </cell>
          <cell r="C111" t="str">
            <v>四川太极青羊区童子街药店</v>
          </cell>
          <cell r="D111">
            <v>3858.74</v>
          </cell>
        </row>
        <row r="112">
          <cell r="B112">
            <v>339</v>
          </cell>
          <cell r="C112" t="str">
            <v>四川太极沙河源药店</v>
          </cell>
          <cell r="D112">
            <v>2875.43</v>
          </cell>
        </row>
        <row r="113">
          <cell r="B113">
            <v>56</v>
          </cell>
          <cell r="C113" t="str">
            <v>四川太极三江店</v>
          </cell>
          <cell r="D113">
            <v>4172.1</v>
          </cell>
        </row>
        <row r="114">
          <cell r="B114">
            <v>355</v>
          </cell>
          <cell r="C114" t="str">
            <v>四川太极双林路药店</v>
          </cell>
          <cell r="D114">
            <v>12372.3</v>
          </cell>
        </row>
        <row r="115">
          <cell r="B115">
            <v>733</v>
          </cell>
          <cell r="C115" t="str">
            <v>四川太极双流区东升街道三强西路药店</v>
          </cell>
          <cell r="D115">
            <v>3123.21</v>
          </cell>
        </row>
        <row r="116">
          <cell r="B116">
            <v>573</v>
          </cell>
          <cell r="C116" t="str">
            <v>四川太极双流县西航港街道锦华路一段药店</v>
          </cell>
          <cell r="D116">
            <v>5648.92</v>
          </cell>
        </row>
        <row r="117">
          <cell r="B117">
            <v>379</v>
          </cell>
          <cell r="C117" t="str">
            <v>四川太极土龙路药店</v>
          </cell>
          <cell r="D117">
            <v>7272.99</v>
          </cell>
        </row>
        <row r="118">
          <cell r="B118">
            <v>373</v>
          </cell>
          <cell r="C118" t="str">
            <v>四川太极通盈街药店</v>
          </cell>
          <cell r="D118">
            <v>22791.48</v>
          </cell>
        </row>
        <row r="119">
          <cell r="B119">
            <v>104429</v>
          </cell>
          <cell r="C119" t="str">
            <v>四川太极武侯区大华街药店</v>
          </cell>
          <cell r="D119">
            <v>6662.28</v>
          </cell>
        </row>
        <row r="120">
          <cell r="B120">
            <v>106569</v>
          </cell>
          <cell r="C120" t="str">
            <v>四川太极武侯区大悦路药店</v>
          </cell>
          <cell r="D120">
            <v>14779.61</v>
          </cell>
        </row>
        <row r="121">
          <cell r="B121">
            <v>102565</v>
          </cell>
          <cell r="C121" t="str">
            <v>四川太极武侯区佳灵路药店</v>
          </cell>
          <cell r="D121">
            <v>4240.35</v>
          </cell>
        </row>
        <row r="122">
          <cell r="B122">
            <v>116919</v>
          </cell>
          <cell r="C122" t="str">
            <v>四川太极武侯区科华北路药店</v>
          </cell>
          <cell r="D122">
            <v>13887.79</v>
          </cell>
        </row>
        <row r="123">
          <cell r="B123">
            <v>744</v>
          </cell>
          <cell r="C123" t="str">
            <v>四川太极武侯区科华街药店</v>
          </cell>
          <cell r="D123">
            <v>16777.04</v>
          </cell>
        </row>
        <row r="124">
          <cell r="B124">
            <v>113299</v>
          </cell>
          <cell r="C124" t="str">
            <v>四川太极武侯区倪家桥路药店</v>
          </cell>
          <cell r="D124">
            <v>3488.4</v>
          </cell>
        </row>
        <row r="125">
          <cell r="B125">
            <v>513</v>
          </cell>
          <cell r="C125" t="str">
            <v>四川太极武侯区顺和街店</v>
          </cell>
          <cell r="D125">
            <v>5238.43</v>
          </cell>
        </row>
        <row r="126">
          <cell r="B126">
            <v>112888</v>
          </cell>
          <cell r="C126" t="str">
            <v>四川太极武侯区双楠路药店</v>
          </cell>
          <cell r="D126">
            <v>5842.8</v>
          </cell>
        </row>
        <row r="127">
          <cell r="B127">
            <v>106865</v>
          </cell>
          <cell r="C127" t="str">
            <v>四川太极武侯区丝竹路药店</v>
          </cell>
          <cell r="D127">
            <v>5019.79</v>
          </cell>
        </row>
        <row r="128">
          <cell r="B128">
            <v>113298</v>
          </cell>
          <cell r="C128" t="str">
            <v>四川太极武侯区逸都路药店</v>
          </cell>
          <cell r="D128">
            <v>3414.8</v>
          </cell>
        </row>
        <row r="129">
          <cell r="B129">
            <v>117310</v>
          </cell>
          <cell r="C129" t="str">
            <v>四川太极武侯区长寿路药店</v>
          </cell>
          <cell r="D129">
            <v>5593.45</v>
          </cell>
        </row>
        <row r="130">
          <cell r="B130">
            <v>329</v>
          </cell>
          <cell r="C130" t="str">
            <v>四川太极温江店</v>
          </cell>
          <cell r="D130">
            <v>78996.69</v>
          </cell>
        </row>
        <row r="131">
          <cell r="B131">
            <v>101453</v>
          </cell>
          <cell r="C131" t="str">
            <v>四川太极温江区公平街道江安路药店</v>
          </cell>
          <cell r="D131">
            <v>4419.4</v>
          </cell>
        </row>
        <row r="132">
          <cell r="B132">
            <v>385</v>
          </cell>
          <cell r="C132" t="str">
            <v>四川太极五津西路药店</v>
          </cell>
          <cell r="D132">
            <v>28132.18</v>
          </cell>
        </row>
        <row r="133">
          <cell r="B133">
            <v>311</v>
          </cell>
          <cell r="C133" t="str">
            <v>四川太极西部店</v>
          </cell>
          <cell r="D133">
            <v>14681.62</v>
          </cell>
        </row>
        <row r="134">
          <cell r="B134">
            <v>122906</v>
          </cell>
          <cell r="C134" t="str">
            <v>四川太极新都区斑竹园街道医贸大道药店</v>
          </cell>
          <cell r="D134">
            <v>2635.55</v>
          </cell>
        </row>
        <row r="135">
          <cell r="B135">
            <v>709</v>
          </cell>
          <cell r="C135" t="str">
            <v>四川太极新都区马超东路店</v>
          </cell>
          <cell r="D135">
            <v>7140.02</v>
          </cell>
        </row>
        <row r="136">
          <cell r="B136">
            <v>107658</v>
          </cell>
          <cell r="C136" t="str">
            <v>四川太极新都区新都街道万和北路药店</v>
          </cell>
          <cell r="D136">
            <v>19088.07</v>
          </cell>
        </row>
        <row r="137">
          <cell r="B137">
            <v>730</v>
          </cell>
          <cell r="C137" t="str">
            <v>四川太极新都区新繁镇繁江北路药店</v>
          </cell>
          <cell r="D137">
            <v>14871.42</v>
          </cell>
        </row>
        <row r="138">
          <cell r="B138">
            <v>514</v>
          </cell>
          <cell r="C138" t="str">
            <v>四川太极新津邓双镇岷江店</v>
          </cell>
          <cell r="D138">
            <v>22552.51</v>
          </cell>
        </row>
        <row r="139">
          <cell r="B139">
            <v>108656</v>
          </cell>
          <cell r="C139" t="str">
            <v>四川太极新津县五津镇五津西路二药房</v>
          </cell>
          <cell r="D139">
            <v>22378.27</v>
          </cell>
        </row>
        <row r="140">
          <cell r="B140">
            <v>102567</v>
          </cell>
          <cell r="C140" t="str">
            <v>四川太极新津县五津镇武阳西路药店</v>
          </cell>
          <cell r="D140">
            <v>9166.19</v>
          </cell>
        </row>
        <row r="141">
          <cell r="B141">
            <v>387</v>
          </cell>
          <cell r="C141" t="str">
            <v>四川太极新乐中街药店</v>
          </cell>
          <cell r="D141">
            <v>6198.09</v>
          </cell>
        </row>
        <row r="142">
          <cell r="B142">
            <v>377</v>
          </cell>
          <cell r="C142" t="str">
            <v>四川太极新园大道药店</v>
          </cell>
          <cell r="D142">
            <v>19607.1</v>
          </cell>
        </row>
        <row r="143">
          <cell r="B143">
            <v>371</v>
          </cell>
          <cell r="C143" t="str">
            <v>四川太极兴义镇万兴路药店</v>
          </cell>
          <cell r="D143">
            <v>3320.99</v>
          </cell>
        </row>
        <row r="144">
          <cell r="B144">
            <v>359</v>
          </cell>
          <cell r="C144" t="str">
            <v>四川太极枣子巷药店</v>
          </cell>
          <cell r="D144">
            <v>11918.55</v>
          </cell>
        </row>
        <row r="145">
          <cell r="C145" t="str">
            <v/>
          </cell>
          <cell r="D145">
            <v>1576651.3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topLeftCell="Q1" workbookViewId="0">
      <pane ySplit="2" topLeftCell="A85" activePane="bottomLeft" state="frozen"/>
      <selection/>
      <selection pane="bottomLeft" activeCell="AO88" sqref="AO88"/>
    </sheetView>
  </sheetViews>
  <sheetFormatPr defaultColWidth="9" defaultRowHeight="22" customHeight="1"/>
  <cols>
    <col min="1" max="1" width="7.25" style="64" customWidth="1"/>
    <col min="2" max="2" width="17.125" style="64" customWidth="1"/>
    <col min="3" max="3" width="9.5" style="64" customWidth="1"/>
    <col min="4" max="4" width="9" style="64" hidden="1" customWidth="1"/>
    <col min="5" max="5" width="10.5" style="64" hidden="1" customWidth="1"/>
    <col min="6" max="6" width="10.625" style="68" hidden="1" customWidth="1"/>
    <col min="7" max="7" width="9" style="64" customWidth="1"/>
    <col min="8" max="8" width="12.625" style="95" customWidth="1"/>
    <col min="9" max="9" width="7.25" style="95" customWidth="1"/>
    <col min="10" max="11" width="12.625" style="97" customWidth="1"/>
    <col min="12" max="12" width="12.625" style="64"/>
    <col min="13" max="15" width="10.875" style="64" customWidth="1"/>
    <col min="16" max="16" width="10.875" style="68" customWidth="1"/>
    <col min="17" max="17" width="14.375" style="123" customWidth="1"/>
    <col min="18" max="18" width="12.625" style="113" customWidth="1"/>
    <col min="19" max="19" width="12.625" style="151" hidden="1" customWidth="1"/>
    <col min="20" max="20" width="10.375" style="151" hidden="1" customWidth="1"/>
    <col min="21" max="25" width="12.625" style="152" customWidth="1"/>
    <col min="26" max="30" width="12.625" style="123" customWidth="1"/>
    <col min="31" max="32" width="12.625" style="95" hidden="1" customWidth="1"/>
    <col min="33" max="33" width="9" style="152" customWidth="1"/>
    <col min="34" max="34" width="11.25" style="108" customWidth="1"/>
    <col min="35" max="35" width="11.5" style="108" customWidth="1"/>
    <col min="36" max="37" width="12.625" style="151" customWidth="1"/>
    <col min="38" max="38" width="13" style="97" customWidth="1"/>
    <col min="39" max="40" width="12.625" style="97" hidden="1" customWidth="1"/>
    <col min="41" max="41" width="10.125" style="152" customWidth="1"/>
    <col min="42" max="43" width="11.875" style="151" customWidth="1"/>
    <col min="44" max="44" width="14.25" style="64" customWidth="1"/>
    <col min="45" max="45" width="12.875" style="64" customWidth="1"/>
    <col min="46" max="46" width="13.25" style="123" customWidth="1"/>
    <col min="47" max="47" width="12.625" style="64" hidden="1" customWidth="1"/>
    <col min="48" max="48" width="12.625" style="95"/>
    <col min="49" max="16384" width="9" style="64"/>
  </cols>
  <sheetData>
    <row r="1" customHeight="1" spans="1:46">
      <c r="A1" s="64" t="s">
        <v>0</v>
      </c>
      <c r="F1" s="153"/>
      <c r="G1" s="154" t="s">
        <v>1</v>
      </c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61"/>
      <c r="S1" s="162" t="s">
        <v>2</v>
      </c>
      <c r="T1" s="162"/>
      <c r="U1" s="162"/>
      <c r="V1" s="162"/>
      <c r="W1" s="162"/>
      <c r="X1" s="162"/>
      <c r="Y1" s="162"/>
      <c r="Z1" s="170"/>
      <c r="AA1" s="170"/>
      <c r="AB1" s="170"/>
      <c r="AC1" s="171" t="s">
        <v>3</v>
      </c>
      <c r="AD1" s="171"/>
      <c r="AE1" s="171"/>
      <c r="AF1" s="171"/>
      <c r="AG1" s="176"/>
      <c r="AH1" s="176"/>
      <c r="AI1" s="176"/>
      <c r="AJ1" s="176"/>
      <c r="AK1" s="176"/>
      <c r="AL1" s="171"/>
      <c r="AM1" s="177" t="s">
        <v>4</v>
      </c>
      <c r="AN1" s="176"/>
      <c r="AO1" s="176"/>
      <c r="AP1" s="176"/>
      <c r="AQ1" s="176"/>
      <c r="AR1" s="176"/>
      <c r="AS1" s="176"/>
      <c r="AT1" s="182"/>
    </row>
    <row r="2" s="150" customFormat="1" ht="34" customHeight="1" spans="1:48">
      <c r="A2" s="99" t="s">
        <v>5</v>
      </c>
      <c r="B2" s="99" t="s">
        <v>6</v>
      </c>
      <c r="C2" s="99" t="s">
        <v>7</v>
      </c>
      <c r="D2" s="20" t="s">
        <v>8</v>
      </c>
      <c r="E2" s="20" t="s">
        <v>9</v>
      </c>
      <c r="F2" s="100" t="s">
        <v>10</v>
      </c>
      <c r="G2" s="18" t="s">
        <v>11</v>
      </c>
      <c r="H2" s="104" t="s">
        <v>12</v>
      </c>
      <c r="I2" s="156" t="s">
        <v>13</v>
      </c>
      <c r="J2" s="107" t="s">
        <v>14</v>
      </c>
      <c r="K2" s="107" t="s">
        <v>15</v>
      </c>
      <c r="L2" s="105" t="s">
        <v>16</v>
      </c>
      <c r="M2" s="157" t="s">
        <v>17</v>
      </c>
      <c r="N2" s="158" t="s">
        <v>18</v>
      </c>
      <c r="O2" s="157" t="s">
        <v>19</v>
      </c>
      <c r="P2" s="157" t="s">
        <v>20</v>
      </c>
      <c r="Q2" s="157" t="s">
        <v>21</v>
      </c>
      <c r="R2" s="107" t="s">
        <v>22</v>
      </c>
      <c r="S2" s="163" t="s">
        <v>23</v>
      </c>
      <c r="T2" s="163" t="s">
        <v>24</v>
      </c>
      <c r="U2" s="164" t="s">
        <v>25</v>
      </c>
      <c r="V2" s="165" t="s">
        <v>26</v>
      </c>
      <c r="W2" s="164" t="s">
        <v>27</v>
      </c>
      <c r="X2" s="166" t="s">
        <v>28</v>
      </c>
      <c r="Y2" s="166" t="s">
        <v>29</v>
      </c>
      <c r="Z2" s="165" t="s">
        <v>30</v>
      </c>
      <c r="AA2" s="165" t="s">
        <v>31</v>
      </c>
      <c r="AB2" s="165" t="s">
        <v>32</v>
      </c>
      <c r="AC2" s="157" t="s">
        <v>33</v>
      </c>
      <c r="AD2" s="157" t="s">
        <v>34</v>
      </c>
      <c r="AE2" s="172" t="s">
        <v>11</v>
      </c>
      <c r="AF2" s="172" t="s">
        <v>12</v>
      </c>
      <c r="AG2" s="178" t="s">
        <v>16</v>
      </c>
      <c r="AH2" s="179" t="s">
        <v>17</v>
      </c>
      <c r="AI2" s="180" t="s">
        <v>35</v>
      </c>
      <c r="AJ2" s="107" t="s">
        <v>19</v>
      </c>
      <c r="AK2" s="107" t="s">
        <v>20</v>
      </c>
      <c r="AL2" s="179" t="s">
        <v>36</v>
      </c>
      <c r="AM2" s="181" t="s">
        <v>23</v>
      </c>
      <c r="AN2" s="181" t="s">
        <v>24</v>
      </c>
      <c r="AO2" s="164" t="s">
        <v>25</v>
      </c>
      <c r="AP2" s="183" t="s">
        <v>26</v>
      </c>
      <c r="AQ2" s="184" t="s">
        <v>27</v>
      </c>
      <c r="AR2" s="183" t="s">
        <v>28</v>
      </c>
      <c r="AS2" s="183" t="s">
        <v>29</v>
      </c>
      <c r="AT2" s="183" t="s">
        <v>37</v>
      </c>
      <c r="AU2" s="150" t="s">
        <v>38</v>
      </c>
      <c r="AV2" s="150" t="s">
        <v>39</v>
      </c>
    </row>
    <row r="3" customHeight="1" spans="1:48">
      <c r="A3" s="119">
        <v>385</v>
      </c>
      <c r="B3" s="119" t="s">
        <v>40</v>
      </c>
      <c r="C3" s="119" t="s">
        <v>41</v>
      </c>
      <c r="D3" s="27">
        <v>1</v>
      </c>
      <c r="E3" s="27">
        <v>200</v>
      </c>
      <c r="F3" s="63">
        <v>600</v>
      </c>
      <c r="G3" s="64">
        <v>28000</v>
      </c>
      <c r="H3" s="95">
        <v>5372.92799999998</v>
      </c>
      <c r="I3" s="159">
        <f>VLOOKUP(A3,[5]正式员工数!$A:$C,3,0)</f>
        <v>3</v>
      </c>
      <c r="J3" s="97">
        <v>57875.58</v>
      </c>
      <c r="K3" s="97">
        <v>13478.93</v>
      </c>
      <c r="L3" s="98">
        <v>0.191890285714285</v>
      </c>
      <c r="M3" s="159">
        <f>G3*3</f>
        <v>84000</v>
      </c>
      <c r="N3" s="159">
        <f>H3*3</f>
        <v>16118.7839999999</v>
      </c>
      <c r="O3" s="110">
        <f>J3/M3</f>
        <v>0.688995</v>
      </c>
      <c r="P3" s="160">
        <f>K3/N3</f>
        <v>0.836224990669274</v>
      </c>
      <c r="Q3" s="167"/>
      <c r="S3" s="151">
        <v>30545.4545454545</v>
      </c>
      <c r="T3" s="151">
        <v>5529.59999999999</v>
      </c>
      <c r="U3" s="168">
        <v>0.181028571428571</v>
      </c>
      <c r="V3" s="151">
        <f>S3*3</f>
        <v>91636.3636363635</v>
      </c>
      <c r="W3" s="151">
        <f>T3*3</f>
        <v>16588.8</v>
      </c>
      <c r="X3" s="169">
        <f>J3/V3</f>
        <v>0.631578750000001</v>
      </c>
      <c r="Y3" s="173">
        <f>K3/W3</f>
        <v>0.812531949266977</v>
      </c>
      <c r="Z3" s="174"/>
      <c r="AA3" s="174"/>
      <c r="AB3" s="97"/>
      <c r="AC3" s="97">
        <f>VLOOKUP(A3,[6]查询时间段分门店销售汇总!$D:$L,9,0)</f>
        <v>57904.36</v>
      </c>
      <c r="AD3" s="97">
        <f>VLOOKUP(A3,[6]查询时间段分门店销售汇总!$D:$M,10,0)</f>
        <v>16525.61</v>
      </c>
      <c r="AE3" s="95">
        <v>20363.6363636364</v>
      </c>
      <c r="AF3" s="95">
        <v>4662.45818181818</v>
      </c>
      <c r="AG3" s="168">
        <v>0.22896</v>
      </c>
      <c r="AH3" s="108">
        <f>AE3*4</f>
        <v>81454.5454545456</v>
      </c>
      <c r="AI3" s="108">
        <f>AF3*4</f>
        <v>18649.8327272727</v>
      </c>
      <c r="AJ3" s="168">
        <f>AC3/AH3</f>
        <v>0.710879419642856</v>
      </c>
      <c r="AK3" s="168">
        <f>AD3/AI3</f>
        <v>0.886099636477364</v>
      </c>
      <c r="AL3" s="175"/>
      <c r="AM3" s="97">
        <v>22909.0909090909</v>
      </c>
      <c r="AN3" s="97">
        <v>4995.49090909089</v>
      </c>
      <c r="AO3" s="168">
        <v>0.218057142857142</v>
      </c>
      <c r="AP3" s="151">
        <f>AM3*4</f>
        <v>91636.3636363636</v>
      </c>
      <c r="AQ3" s="151">
        <f>AN3*4</f>
        <v>19981.9636363636</v>
      </c>
      <c r="AR3" s="98">
        <f>AC3/AP3</f>
        <v>0.631892817460318</v>
      </c>
      <c r="AS3" s="98">
        <f>AD3/AQ3</f>
        <v>0.827026327378876</v>
      </c>
      <c r="AV3" s="95">
        <f>R3+AB3+AT3+AU3</f>
        <v>0</v>
      </c>
    </row>
    <row r="4" customHeight="1" spans="1:48">
      <c r="A4" s="119">
        <v>108656</v>
      </c>
      <c r="B4" s="119" t="s">
        <v>42</v>
      </c>
      <c r="C4" s="119" t="s">
        <v>41</v>
      </c>
      <c r="D4" s="27">
        <v>1</v>
      </c>
      <c r="E4" s="27">
        <v>200</v>
      </c>
      <c r="F4" s="63">
        <v>600</v>
      </c>
      <c r="G4" s="64">
        <v>20631</v>
      </c>
      <c r="H4" s="95">
        <v>4126.2</v>
      </c>
      <c r="I4" s="159">
        <f>VLOOKUP(A4,[5]正式员工数!$A:$C,3,0)</f>
        <v>2</v>
      </c>
      <c r="J4" s="97">
        <f>VLOOKUP(A4,[4]查询时间段分门店销售汇总!$D:$L,9,0)</f>
        <v>72209.36</v>
      </c>
      <c r="K4" s="97">
        <f>VLOOKUP(A4,[4]查询时间段分门店销售汇总!$D:$M,10,0)</f>
        <v>15376.37</v>
      </c>
      <c r="L4" s="98">
        <v>0.2</v>
      </c>
      <c r="M4" s="159">
        <f t="shared" ref="M4:M35" si="0">G4*3</f>
        <v>61893</v>
      </c>
      <c r="N4" s="159">
        <f t="shared" ref="N4:N35" si="1">H4*3</f>
        <v>12378.6</v>
      </c>
      <c r="O4" s="110">
        <f t="shared" ref="O4:O35" si="2">J4/M4</f>
        <v>1.1666805616144</v>
      </c>
      <c r="P4" s="160">
        <f t="shared" ref="P4:P35" si="3">K4/N4</f>
        <v>1.24217358990516</v>
      </c>
      <c r="Q4" s="167"/>
      <c r="S4" s="151">
        <v>22506.5454545455</v>
      </c>
      <c r="T4" s="151">
        <v>4069.02265714285</v>
      </c>
      <c r="U4" s="168">
        <v>0.180792857142857</v>
      </c>
      <c r="V4" s="151">
        <f t="shared" ref="V4:V35" si="4">S4*3</f>
        <v>67519.6363636365</v>
      </c>
      <c r="W4" s="151">
        <f t="shared" ref="W4:W35" si="5">T4*3</f>
        <v>12207.0679714286</v>
      </c>
      <c r="X4" s="169">
        <f t="shared" ref="X4:X35" si="6">J4/V4</f>
        <v>1.06945718147986</v>
      </c>
      <c r="Y4" s="173">
        <f t="shared" ref="Y4:Y35" si="7">K4/W4</f>
        <v>1.25962844116125</v>
      </c>
      <c r="Z4" s="174" t="s">
        <v>43</v>
      </c>
      <c r="AA4" s="174">
        <f>80*I4</f>
        <v>160</v>
      </c>
      <c r="AB4" s="97">
        <f>(K4-W4)*0.1</f>
        <v>316.93020285714</v>
      </c>
      <c r="AC4" s="97">
        <f>VLOOKUP(A4,[6]查询时间段分门店销售汇总!$D:$L,9,0)</f>
        <v>36739.65</v>
      </c>
      <c r="AD4" s="97">
        <f>VLOOKUP(A4,[6]查询时间段分门店销售汇总!$D:$M,10,0)</f>
        <v>9317.47</v>
      </c>
      <c r="AE4" s="95">
        <v>15004.3636363636</v>
      </c>
      <c r="AF4" s="95">
        <v>3580.58677685951</v>
      </c>
      <c r="AG4" s="168">
        <v>0.238636363636364</v>
      </c>
      <c r="AH4" s="108">
        <f t="shared" ref="AH4:AH35" si="8">AE4*4</f>
        <v>60017.4545454544</v>
      </c>
      <c r="AI4" s="108">
        <f t="shared" ref="AI4:AI35" si="9">AF4*4</f>
        <v>14322.347107438</v>
      </c>
      <c r="AJ4" s="168">
        <f t="shared" ref="AJ4:AJ35" si="10">AC4/AH4</f>
        <v>0.61214942016868</v>
      </c>
      <c r="AK4" s="168">
        <f t="shared" ref="AK4:AK35" si="11">AD4/AI4</f>
        <v>0.650554684236158</v>
      </c>
      <c r="AL4" s="175"/>
      <c r="AM4" s="97">
        <v>16879.9090909091</v>
      </c>
      <c r="AN4" s="97">
        <v>3836.34297520661</v>
      </c>
      <c r="AO4" s="168">
        <v>0.227272727272727</v>
      </c>
      <c r="AP4" s="151">
        <f t="shared" ref="AP4:AP35" si="12">AM4*4</f>
        <v>67519.6363636364</v>
      </c>
      <c r="AQ4" s="151">
        <f t="shared" ref="AQ4:AQ35" si="13">AN4*4</f>
        <v>15345.3719008264</v>
      </c>
      <c r="AR4" s="98">
        <f t="shared" ref="AR4:AR35" si="14">AC4/AP4</f>
        <v>0.544132817927714</v>
      </c>
      <c r="AS4" s="98">
        <f t="shared" ref="AS4:AS35" si="15">AD4/AQ4</f>
        <v>0.607184371953748</v>
      </c>
      <c r="AU4" s="64">
        <f>80*I4</f>
        <v>160</v>
      </c>
      <c r="AV4" s="95">
        <f t="shared" ref="AV4:AV35" si="16">R4+AB4+AT4+AU4</f>
        <v>476.93020285714</v>
      </c>
    </row>
    <row r="5" customHeight="1" spans="1:48">
      <c r="A5" s="119">
        <v>514</v>
      </c>
      <c r="B5" s="119" t="s">
        <v>44</v>
      </c>
      <c r="C5" s="119" t="s">
        <v>41</v>
      </c>
      <c r="D5" s="27">
        <v>1</v>
      </c>
      <c r="E5" s="27">
        <v>200</v>
      </c>
      <c r="F5" s="63">
        <v>600</v>
      </c>
      <c r="G5" s="64">
        <v>20500</v>
      </c>
      <c r="H5" s="95">
        <v>5195.48778571427</v>
      </c>
      <c r="I5" s="159">
        <f>VLOOKUP(A5,[5]正式员工数!$A:$C,3,0)</f>
        <v>4</v>
      </c>
      <c r="J5" s="97">
        <f>VLOOKUP(A5,[4]查询时间段分门店销售汇总!$D:$L,9,0)</f>
        <v>43811.45</v>
      </c>
      <c r="K5" s="97">
        <f>VLOOKUP(A5,[4]查询时间段分门店销售汇总!$D:$M,10,0)</f>
        <v>10639.85</v>
      </c>
      <c r="L5" s="98">
        <v>0.253438428571428</v>
      </c>
      <c r="M5" s="159">
        <f t="shared" si="0"/>
        <v>61500</v>
      </c>
      <c r="N5" s="159">
        <f t="shared" si="1"/>
        <v>15586.4633571428</v>
      </c>
      <c r="O5" s="98">
        <f t="shared" si="2"/>
        <v>0.712381300813008</v>
      </c>
      <c r="P5" s="112">
        <f t="shared" si="3"/>
        <v>0.682634011077573</v>
      </c>
      <c r="Q5" s="167"/>
      <c r="S5" s="151">
        <v>22363.6363636364</v>
      </c>
      <c r="T5" s="151">
        <v>5346.98571428571</v>
      </c>
      <c r="U5" s="168">
        <v>0.239092857142857</v>
      </c>
      <c r="V5" s="151">
        <f t="shared" si="4"/>
        <v>67090.9090909092</v>
      </c>
      <c r="W5" s="151">
        <f t="shared" si="5"/>
        <v>16040.9571428571</v>
      </c>
      <c r="X5" s="168">
        <f t="shared" si="6"/>
        <v>0.653016192411923</v>
      </c>
      <c r="Y5" s="168">
        <f t="shared" si="7"/>
        <v>0.663292714097041</v>
      </c>
      <c r="Z5" s="175"/>
      <c r="AA5" s="175"/>
      <c r="AB5" s="175"/>
      <c r="AC5" s="97">
        <f>VLOOKUP(A5,[6]查询时间段分门店销售汇总!$D:$L,9,0)</f>
        <v>34030.07</v>
      </c>
      <c r="AD5" s="97">
        <f>VLOOKUP(A5,[6]查询时间段分门店销售汇总!$D:$M,10,0)</f>
        <v>10527.94</v>
      </c>
      <c r="AE5" s="95">
        <v>14909.0909090909</v>
      </c>
      <c r="AF5" s="95">
        <v>4508.48113636364</v>
      </c>
      <c r="AG5" s="168">
        <v>0.302398125</v>
      </c>
      <c r="AH5" s="108">
        <f t="shared" si="8"/>
        <v>59636.3636363636</v>
      </c>
      <c r="AI5" s="108">
        <f t="shared" si="9"/>
        <v>18033.9245454546</v>
      </c>
      <c r="AJ5" s="168">
        <f t="shared" si="10"/>
        <v>0.570626173780488</v>
      </c>
      <c r="AK5" s="168">
        <f t="shared" si="11"/>
        <v>0.583785297175016</v>
      </c>
      <c r="AL5" s="175"/>
      <c r="AM5" s="97">
        <v>16772.7272727273</v>
      </c>
      <c r="AN5" s="97">
        <v>4830.51550324675</v>
      </c>
      <c r="AO5" s="168">
        <v>0.287998214285714</v>
      </c>
      <c r="AP5" s="151">
        <f t="shared" si="12"/>
        <v>67090.9090909092</v>
      </c>
      <c r="AQ5" s="151">
        <f t="shared" si="13"/>
        <v>19322.062012987</v>
      </c>
      <c r="AR5" s="98">
        <f t="shared" si="14"/>
        <v>0.507223265582655</v>
      </c>
      <c r="AS5" s="98">
        <f t="shared" si="15"/>
        <v>0.544866277363349</v>
      </c>
      <c r="AV5" s="95">
        <f t="shared" si="16"/>
        <v>0</v>
      </c>
    </row>
    <row r="6" customHeight="1" spans="1:48">
      <c r="A6" s="61">
        <v>102567</v>
      </c>
      <c r="B6" s="61" t="s">
        <v>45</v>
      </c>
      <c r="C6" s="61" t="s">
        <v>41</v>
      </c>
      <c r="D6" s="62">
        <v>2</v>
      </c>
      <c r="E6" s="62">
        <v>100</v>
      </c>
      <c r="F6" s="63">
        <v>300</v>
      </c>
      <c r="G6" s="64">
        <v>9000</v>
      </c>
      <c r="H6" s="95">
        <v>2128.78285714286</v>
      </c>
      <c r="I6" s="159">
        <f>VLOOKUP(A6,[5]正式员工数!$A:$C,3,0)</f>
        <v>2</v>
      </c>
      <c r="J6" s="97">
        <f>VLOOKUP(A6,[4]查询时间段分门店销售汇总!$D:$L,9,0)</f>
        <v>17261.23</v>
      </c>
      <c r="K6" s="97">
        <f>VLOOKUP(A6,[4]查询时间段分门店销售汇总!$D:$M,10,0)</f>
        <v>5323.6</v>
      </c>
      <c r="L6" s="98">
        <v>0.236531428571428</v>
      </c>
      <c r="M6" s="159">
        <f t="shared" si="0"/>
        <v>27000</v>
      </c>
      <c r="N6" s="159">
        <f t="shared" si="1"/>
        <v>6386.34857142858</v>
      </c>
      <c r="O6" s="98">
        <f t="shared" si="2"/>
        <v>0.639304814814815</v>
      </c>
      <c r="P6" s="112">
        <f t="shared" si="3"/>
        <v>0.833590578474978</v>
      </c>
      <c r="Q6" s="167"/>
      <c r="S6" s="151">
        <v>9818.18181818182</v>
      </c>
      <c r="T6" s="151">
        <v>2190.85714285714</v>
      </c>
      <c r="U6" s="168">
        <v>0.223142857142857</v>
      </c>
      <c r="V6" s="151">
        <f t="shared" si="4"/>
        <v>29454.5454545455</v>
      </c>
      <c r="W6" s="151">
        <f t="shared" si="5"/>
        <v>6572.57142857142</v>
      </c>
      <c r="X6" s="168">
        <f t="shared" si="6"/>
        <v>0.586029413580246</v>
      </c>
      <c r="Y6" s="168">
        <f t="shared" si="7"/>
        <v>0.809972178751523</v>
      </c>
      <c r="Z6" s="175"/>
      <c r="AA6" s="175"/>
      <c r="AB6" s="175"/>
      <c r="AC6" s="97">
        <f>VLOOKUP(A6,[6]查询时间段分门店销售汇总!$D:$L,9,0)</f>
        <v>21998.5</v>
      </c>
      <c r="AD6" s="97">
        <f>VLOOKUP(A6,[6]查询时间段分门店销售汇总!$D:$M,10,0)</f>
        <v>7081.14</v>
      </c>
      <c r="AE6" s="95">
        <v>6545.45454545455</v>
      </c>
      <c r="AF6" s="95">
        <v>1847.29090909091</v>
      </c>
      <c r="AG6" s="168">
        <v>0.282225</v>
      </c>
      <c r="AH6" s="108">
        <f t="shared" si="8"/>
        <v>26181.8181818182</v>
      </c>
      <c r="AI6" s="108">
        <f t="shared" si="9"/>
        <v>7389.16363636364</v>
      </c>
      <c r="AJ6" s="168">
        <f t="shared" si="10"/>
        <v>0.840220486111111</v>
      </c>
      <c r="AK6" s="168">
        <f t="shared" si="11"/>
        <v>0.958314140608852</v>
      </c>
      <c r="AL6" s="175"/>
      <c r="AM6" s="97">
        <v>7363.63636363636</v>
      </c>
      <c r="AN6" s="97">
        <v>1979.24025974026</v>
      </c>
      <c r="AO6" s="168">
        <v>0.268785714285714</v>
      </c>
      <c r="AP6" s="151">
        <f t="shared" si="12"/>
        <v>29454.5454545454</v>
      </c>
      <c r="AQ6" s="151">
        <f t="shared" si="13"/>
        <v>7916.96103896104</v>
      </c>
      <c r="AR6" s="98">
        <f t="shared" si="14"/>
        <v>0.746862654320988</v>
      </c>
      <c r="AS6" s="98">
        <f t="shared" si="15"/>
        <v>0.894426531234929</v>
      </c>
      <c r="AV6" s="95">
        <f t="shared" si="16"/>
        <v>0</v>
      </c>
    </row>
    <row r="7" customHeight="1" spans="1:48">
      <c r="A7" s="61">
        <v>371</v>
      </c>
      <c r="B7" s="61" t="s">
        <v>46</v>
      </c>
      <c r="C7" s="61" t="s">
        <v>41</v>
      </c>
      <c r="D7" s="62">
        <v>2</v>
      </c>
      <c r="E7" s="62">
        <v>100</v>
      </c>
      <c r="F7" s="63">
        <v>300</v>
      </c>
      <c r="G7" s="64">
        <v>7000</v>
      </c>
      <c r="H7" s="95">
        <v>1746.668</v>
      </c>
      <c r="I7" s="159">
        <f>VLOOKUP(A7,[5]正式员工数!$A:$C,3,0)</f>
        <v>2</v>
      </c>
      <c r="J7" s="97">
        <f>VLOOKUP(A7,[4]查询时间段分门店销售汇总!$D:$L,9,0)</f>
        <v>13577.23</v>
      </c>
      <c r="K7" s="97">
        <f>VLOOKUP(A7,[4]查询时间段分门店销售汇总!$D:$M,10,0)</f>
        <v>4113.03</v>
      </c>
      <c r="L7" s="98">
        <v>0.249524</v>
      </c>
      <c r="M7" s="159">
        <f t="shared" si="0"/>
        <v>21000</v>
      </c>
      <c r="N7" s="159">
        <f t="shared" si="1"/>
        <v>5240.004</v>
      </c>
      <c r="O7" s="98">
        <f t="shared" si="2"/>
        <v>0.646534761904762</v>
      </c>
      <c r="P7" s="112">
        <f t="shared" si="3"/>
        <v>0.784928790130694</v>
      </c>
      <c r="Q7" s="167"/>
      <c r="S7" s="151">
        <v>7636.36363636364</v>
      </c>
      <c r="T7" s="151">
        <v>1797.6</v>
      </c>
      <c r="U7" s="168">
        <v>0.2354</v>
      </c>
      <c r="V7" s="151">
        <f t="shared" si="4"/>
        <v>22909.0909090909</v>
      </c>
      <c r="W7" s="151">
        <f t="shared" si="5"/>
        <v>5392.8</v>
      </c>
      <c r="X7" s="168">
        <f t="shared" si="6"/>
        <v>0.592656865079365</v>
      </c>
      <c r="Y7" s="168">
        <f t="shared" si="7"/>
        <v>0.762689141076991</v>
      </c>
      <c r="Z7" s="175"/>
      <c r="AA7" s="175"/>
      <c r="AB7" s="175"/>
      <c r="AC7" s="97">
        <f>VLOOKUP(A7,[6]查询时间段分门店销售汇总!$D:$L,9,0)</f>
        <v>12674.84</v>
      </c>
      <c r="AD7" s="97">
        <f>VLOOKUP(A7,[6]查询时间段分门店销售汇总!$D:$M,10,0)</f>
        <v>3885.85</v>
      </c>
      <c r="AE7" s="95">
        <v>5090.90909090909</v>
      </c>
      <c r="AF7" s="95">
        <v>1515.70363636364</v>
      </c>
      <c r="AG7" s="168">
        <v>0.2977275</v>
      </c>
      <c r="AH7" s="108">
        <f t="shared" si="8"/>
        <v>20363.6363636364</v>
      </c>
      <c r="AI7" s="108">
        <f t="shared" si="9"/>
        <v>6062.81454545456</v>
      </c>
      <c r="AJ7" s="168">
        <f t="shared" si="10"/>
        <v>0.622425178571429</v>
      </c>
      <c r="AK7" s="168">
        <f t="shared" si="11"/>
        <v>0.640931694490526</v>
      </c>
      <c r="AL7" s="175"/>
      <c r="AM7" s="97">
        <v>5727.27272727273</v>
      </c>
      <c r="AN7" s="97">
        <v>1623.96818181818</v>
      </c>
      <c r="AO7" s="168">
        <v>0.28355</v>
      </c>
      <c r="AP7" s="151">
        <f t="shared" si="12"/>
        <v>22909.0909090909</v>
      </c>
      <c r="AQ7" s="151">
        <f t="shared" si="13"/>
        <v>6495.87272727272</v>
      </c>
      <c r="AR7" s="98">
        <f t="shared" si="14"/>
        <v>0.553266825396825</v>
      </c>
      <c r="AS7" s="98">
        <f t="shared" si="15"/>
        <v>0.598202914857827</v>
      </c>
      <c r="AV7" s="95">
        <f t="shared" si="16"/>
        <v>0</v>
      </c>
    </row>
    <row r="8" customHeight="1" spans="1:48">
      <c r="A8" s="119">
        <v>343</v>
      </c>
      <c r="B8" s="119" t="s">
        <v>47</v>
      </c>
      <c r="C8" s="119" t="s">
        <v>48</v>
      </c>
      <c r="D8" s="27">
        <v>1</v>
      </c>
      <c r="E8" s="27">
        <v>200</v>
      </c>
      <c r="F8" s="63">
        <v>600</v>
      </c>
      <c r="G8" s="64">
        <v>40000</v>
      </c>
      <c r="H8" s="95">
        <v>10257.4685714286</v>
      </c>
      <c r="I8" s="159">
        <f>VLOOKUP(A8,[5]正式员工数!$A:$C,3,0)</f>
        <v>4</v>
      </c>
      <c r="J8" s="97">
        <f>VLOOKUP(A8,[4]查询时间段分门店销售汇总!$D:$L,9,0)</f>
        <v>127494.81</v>
      </c>
      <c r="K8" s="97">
        <f>VLOOKUP(A8,[4]查询时间段分门店销售汇总!$D:$M,10,0)</f>
        <v>34482.85</v>
      </c>
      <c r="L8" s="98">
        <v>0.256436714285715</v>
      </c>
      <c r="M8" s="159">
        <f t="shared" si="0"/>
        <v>120000</v>
      </c>
      <c r="N8" s="159">
        <f t="shared" si="1"/>
        <v>30772.4057142858</v>
      </c>
      <c r="O8" s="110">
        <f t="shared" si="2"/>
        <v>1.06245675</v>
      </c>
      <c r="P8" s="160">
        <f t="shared" si="3"/>
        <v>1.1205769974621</v>
      </c>
      <c r="Q8" s="167" t="s">
        <v>49</v>
      </c>
      <c r="R8" s="113">
        <f>(K8-N8)*0.05</f>
        <v>185.52221428571</v>
      </c>
      <c r="S8" s="151">
        <v>43636.3636363636</v>
      </c>
      <c r="T8" s="151">
        <v>10556.5714285714</v>
      </c>
      <c r="U8" s="168">
        <v>0.241921428571429</v>
      </c>
      <c r="V8" s="151">
        <f t="shared" si="4"/>
        <v>130909.090909091</v>
      </c>
      <c r="W8" s="151">
        <f t="shared" si="5"/>
        <v>31669.7142857142</v>
      </c>
      <c r="X8" s="168">
        <f t="shared" si="6"/>
        <v>0.973918687499999</v>
      </c>
      <c r="Y8" s="173">
        <f t="shared" si="7"/>
        <v>1.08882731586735</v>
      </c>
      <c r="Z8" s="175"/>
      <c r="AA8" s="175"/>
      <c r="AB8" s="97"/>
      <c r="AC8" s="97">
        <f>VLOOKUP(A8,[6]查询时间段分门店销售汇总!$D:$L,9,0)</f>
        <v>98226.71</v>
      </c>
      <c r="AD8" s="97">
        <f>VLOOKUP(A8,[6]查询时间段分门店销售汇总!$D:$M,10,0)</f>
        <v>29659.22</v>
      </c>
      <c r="AE8" s="95">
        <v>29090.9090909091</v>
      </c>
      <c r="AF8" s="95">
        <v>8901.10909090912</v>
      </c>
      <c r="AG8" s="168">
        <v>0.305975625000001</v>
      </c>
      <c r="AH8" s="108">
        <f t="shared" si="8"/>
        <v>116363.636363636</v>
      </c>
      <c r="AI8" s="108">
        <f t="shared" si="9"/>
        <v>35604.4363636365</v>
      </c>
      <c r="AJ8" s="168">
        <f t="shared" si="10"/>
        <v>0.8441357890625</v>
      </c>
      <c r="AK8" s="168">
        <f t="shared" si="11"/>
        <v>0.833020348843145</v>
      </c>
      <c r="AL8" s="175"/>
      <c r="AM8" s="97">
        <v>32727.2727272727</v>
      </c>
      <c r="AN8" s="97">
        <v>9536.90259740262</v>
      </c>
      <c r="AO8" s="168">
        <v>0.291405357142858</v>
      </c>
      <c r="AP8" s="151">
        <f t="shared" si="12"/>
        <v>130909.090909091</v>
      </c>
      <c r="AQ8" s="151">
        <f t="shared" si="13"/>
        <v>38147.6103896105</v>
      </c>
      <c r="AR8" s="98">
        <f t="shared" si="14"/>
        <v>0.750342923611112</v>
      </c>
      <c r="AS8" s="98">
        <f t="shared" si="15"/>
        <v>0.777485658920269</v>
      </c>
      <c r="AV8" s="95">
        <f t="shared" si="16"/>
        <v>185.52221428571</v>
      </c>
    </row>
    <row r="9" customHeight="1" spans="1:48">
      <c r="A9" s="119">
        <v>365</v>
      </c>
      <c r="B9" s="119" t="s">
        <v>50</v>
      </c>
      <c r="C9" s="119" t="s">
        <v>48</v>
      </c>
      <c r="D9" s="27">
        <v>1</v>
      </c>
      <c r="E9" s="27">
        <v>200</v>
      </c>
      <c r="F9" s="63">
        <v>600</v>
      </c>
      <c r="G9" s="64">
        <v>27000</v>
      </c>
      <c r="H9" s="95">
        <v>6474.04842857144</v>
      </c>
      <c r="I9" s="159">
        <f>VLOOKUP(A9,[5]正式员工数!$A:$C,3,0)</f>
        <v>2</v>
      </c>
      <c r="J9" s="97">
        <f>VLOOKUP(A9,[4]查询时间段分门店销售汇总!$D:$L,9,0)</f>
        <v>47532.15</v>
      </c>
      <c r="K9" s="97">
        <f>VLOOKUP(A9,[4]查询时间段分门店销售汇总!$D:$M,10,0)</f>
        <v>12172.03</v>
      </c>
      <c r="L9" s="98">
        <v>0.239779571428572</v>
      </c>
      <c r="M9" s="159">
        <f t="shared" si="0"/>
        <v>81000</v>
      </c>
      <c r="N9" s="159">
        <f t="shared" si="1"/>
        <v>19422.1452857143</v>
      </c>
      <c r="O9" s="98">
        <f t="shared" si="2"/>
        <v>0.586816666666667</v>
      </c>
      <c r="P9" s="112">
        <f t="shared" si="3"/>
        <v>0.626708832672206</v>
      </c>
      <c r="Q9" s="167"/>
      <c r="S9" s="151">
        <v>29454.5454545455</v>
      </c>
      <c r="T9" s="151">
        <v>6662.82857142857</v>
      </c>
      <c r="U9" s="168">
        <v>0.226207142857143</v>
      </c>
      <c r="V9" s="151">
        <f t="shared" si="4"/>
        <v>88363.6363636365</v>
      </c>
      <c r="W9" s="151">
        <f t="shared" si="5"/>
        <v>19988.4857142857</v>
      </c>
      <c r="X9" s="168">
        <f t="shared" si="6"/>
        <v>0.537915277777777</v>
      </c>
      <c r="Y9" s="168">
        <f t="shared" si="7"/>
        <v>0.608952082413161</v>
      </c>
      <c r="Z9" s="175"/>
      <c r="AA9" s="175"/>
      <c r="AB9" s="175"/>
      <c r="AC9" s="97">
        <f>VLOOKUP(A9,[6]查询时间段分门店销售汇总!$D:$L,9,0)</f>
        <v>62642.84</v>
      </c>
      <c r="AD9" s="97">
        <f>VLOOKUP(A9,[6]查询时间段分门店销售汇总!$D:$M,10,0)</f>
        <v>16051.85</v>
      </c>
      <c r="AE9" s="95">
        <v>19636.3636363636</v>
      </c>
      <c r="AF9" s="95">
        <v>5617.97590909091</v>
      </c>
      <c r="AG9" s="168">
        <v>0.286100625</v>
      </c>
      <c r="AH9" s="108">
        <f t="shared" si="8"/>
        <v>78545.4545454544</v>
      </c>
      <c r="AI9" s="108">
        <f t="shared" si="9"/>
        <v>22471.9036363636</v>
      </c>
      <c r="AJ9" s="168">
        <f t="shared" si="10"/>
        <v>0.797536157407409</v>
      </c>
      <c r="AK9" s="168">
        <f t="shared" si="11"/>
        <v>0.714307530850443</v>
      </c>
      <c r="AL9" s="175"/>
      <c r="AM9" s="97">
        <v>22090.9090909091</v>
      </c>
      <c r="AN9" s="97">
        <v>6019.25990259741</v>
      </c>
      <c r="AO9" s="168">
        <v>0.272476785714286</v>
      </c>
      <c r="AP9" s="151">
        <f t="shared" si="12"/>
        <v>88363.6363636364</v>
      </c>
      <c r="AQ9" s="151">
        <f t="shared" si="13"/>
        <v>24077.0396103896</v>
      </c>
      <c r="AR9" s="98">
        <f t="shared" si="14"/>
        <v>0.708921028806584</v>
      </c>
      <c r="AS9" s="98">
        <f t="shared" si="15"/>
        <v>0.666687028793746</v>
      </c>
      <c r="AV9" s="95">
        <f t="shared" si="16"/>
        <v>0</v>
      </c>
    </row>
    <row r="10" customHeight="1" spans="1:48">
      <c r="A10" s="61">
        <v>582</v>
      </c>
      <c r="B10" s="61" t="s">
        <v>51</v>
      </c>
      <c r="C10" s="61" t="s">
        <v>48</v>
      </c>
      <c r="D10" s="62">
        <v>2</v>
      </c>
      <c r="E10" s="62">
        <v>200</v>
      </c>
      <c r="F10" s="63">
        <v>600</v>
      </c>
      <c r="G10" s="64">
        <v>49000</v>
      </c>
      <c r="H10" s="95">
        <v>8829.8</v>
      </c>
      <c r="I10" s="159">
        <f>VLOOKUP(A10,[5]正式员工数!$A:$C,3,0)</f>
        <v>4</v>
      </c>
      <c r="J10" s="97">
        <f>VLOOKUP(A10,[4]查询时间段分门店销售汇总!$D:$L,9,0)</f>
        <v>121774.27</v>
      </c>
      <c r="K10" s="97">
        <f>VLOOKUP(A10,[4]查询时间段分门店销售汇总!$D:$M,10,0)</f>
        <v>27117.6</v>
      </c>
      <c r="L10" s="98">
        <v>0.1802</v>
      </c>
      <c r="M10" s="159">
        <f t="shared" si="0"/>
        <v>147000</v>
      </c>
      <c r="N10" s="159">
        <f t="shared" si="1"/>
        <v>26489.4</v>
      </c>
      <c r="O10" s="98">
        <f t="shared" si="2"/>
        <v>0.828396394557823</v>
      </c>
      <c r="P10" s="160">
        <f t="shared" si="3"/>
        <v>1.02371514643593</v>
      </c>
      <c r="Q10" s="167"/>
      <c r="S10" s="151">
        <v>53454.5454545454</v>
      </c>
      <c r="T10" s="151">
        <v>9087.27272727273</v>
      </c>
      <c r="U10" s="168">
        <v>0.17</v>
      </c>
      <c r="V10" s="151">
        <f t="shared" si="4"/>
        <v>160363.636363636</v>
      </c>
      <c r="W10" s="151">
        <f t="shared" si="5"/>
        <v>27261.8181818182</v>
      </c>
      <c r="X10" s="168">
        <f t="shared" si="6"/>
        <v>0.759363361678006</v>
      </c>
      <c r="Y10" s="168">
        <f t="shared" si="7"/>
        <v>0.994709883953581</v>
      </c>
      <c r="Z10" s="175"/>
      <c r="AA10" s="175"/>
      <c r="AB10" s="175"/>
      <c r="AC10" s="97">
        <f>VLOOKUP(A10,[6]查询时间段分门店销售汇总!$D:$L,9,0)</f>
        <v>131554.76</v>
      </c>
      <c r="AD10" s="97">
        <f>VLOOKUP(A10,[6]查询时间段分门店销售汇总!$D:$M,10,0)</f>
        <v>28044.94</v>
      </c>
      <c r="AE10" s="95">
        <v>35636.3636363636</v>
      </c>
      <c r="AF10" s="95">
        <v>7662.22314049588</v>
      </c>
      <c r="AG10" s="168">
        <v>0.215011363636364</v>
      </c>
      <c r="AH10" s="108">
        <f t="shared" si="8"/>
        <v>142545.454545454</v>
      </c>
      <c r="AI10" s="108">
        <f t="shared" si="9"/>
        <v>30648.8925619835</v>
      </c>
      <c r="AJ10" s="168">
        <f t="shared" si="10"/>
        <v>0.922896913265307</v>
      </c>
      <c r="AK10" s="168">
        <f t="shared" si="11"/>
        <v>0.915039260987412</v>
      </c>
      <c r="AL10" s="175"/>
      <c r="AM10" s="97">
        <v>40090.9090909091</v>
      </c>
      <c r="AN10" s="97">
        <v>8209.52479338842</v>
      </c>
      <c r="AO10" s="168">
        <v>0.204772727272727</v>
      </c>
      <c r="AP10" s="151">
        <f t="shared" si="12"/>
        <v>160363.636363636</v>
      </c>
      <c r="AQ10" s="151">
        <f t="shared" si="13"/>
        <v>32838.0991735537</v>
      </c>
      <c r="AR10" s="98">
        <f t="shared" si="14"/>
        <v>0.820352811791383</v>
      </c>
      <c r="AS10" s="98">
        <f t="shared" si="15"/>
        <v>0.854036643588254</v>
      </c>
      <c r="AV10" s="95">
        <f t="shared" si="16"/>
        <v>0</v>
      </c>
    </row>
    <row r="11" customHeight="1" spans="1:48">
      <c r="A11" s="61">
        <v>117491</v>
      </c>
      <c r="B11" s="61" t="s">
        <v>52</v>
      </c>
      <c r="C11" s="61" t="s">
        <v>48</v>
      </c>
      <c r="D11" s="62">
        <v>2</v>
      </c>
      <c r="E11" s="62">
        <v>200</v>
      </c>
      <c r="F11" s="63">
        <v>600</v>
      </c>
      <c r="G11" s="64">
        <v>23750</v>
      </c>
      <c r="H11" s="95">
        <v>5142.89285714285</v>
      </c>
      <c r="I11" s="159">
        <f>VLOOKUP(A11,[5]正式员工数!$A:$C,3,0)</f>
        <v>2</v>
      </c>
      <c r="J11" s="97">
        <f>VLOOKUP(A11,[4]查询时间段分门店销售汇总!$D:$L,9,0)</f>
        <v>80994.23</v>
      </c>
      <c r="K11" s="97">
        <f>VLOOKUP(A11,[4]查询时间段分门店销售汇总!$D:$M,10,0)</f>
        <v>12832.11</v>
      </c>
      <c r="L11" s="98">
        <v>0.216542857142857</v>
      </c>
      <c r="M11" s="159">
        <f t="shared" si="0"/>
        <v>71250</v>
      </c>
      <c r="N11" s="159">
        <f t="shared" si="1"/>
        <v>15428.6785714285</v>
      </c>
      <c r="O11" s="110">
        <f t="shared" si="2"/>
        <v>1.13676112280702</v>
      </c>
      <c r="P11" s="112">
        <f t="shared" si="3"/>
        <v>0.831705057603771</v>
      </c>
      <c r="Q11" s="167"/>
      <c r="S11" s="151">
        <v>25909.0909090909</v>
      </c>
      <c r="T11" s="151">
        <v>5292.85714285713</v>
      </c>
      <c r="U11" s="168">
        <v>0.204285714285714</v>
      </c>
      <c r="V11" s="151">
        <f t="shared" si="4"/>
        <v>77727.2727272727</v>
      </c>
      <c r="W11" s="151">
        <f t="shared" si="5"/>
        <v>15878.5714285714</v>
      </c>
      <c r="X11" s="169">
        <f t="shared" si="6"/>
        <v>1.04203102923977</v>
      </c>
      <c r="Y11" s="168">
        <f t="shared" si="7"/>
        <v>0.808140080971661</v>
      </c>
      <c r="Z11" s="174" t="s">
        <v>43</v>
      </c>
      <c r="AA11" s="174">
        <f>80*I11</f>
        <v>160</v>
      </c>
      <c r="AB11" s="97"/>
      <c r="AC11" s="97">
        <f>VLOOKUP(A11,[6]查询时间段分门店销售汇总!$D:$L,9,0)</f>
        <v>55943.7</v>
      </c>
      <c r="AD11" s="97">
        <f>VLOOKUP(A11,[6]查询时间段分门店销售汇总!$D:$M,10,0)</f>
        <v>9523.81</v>
      </c>
      <c r="AE11" s="95">
        <v>17272.7272727273</v>
      </c>
      <c r="AF11" s="95">
        <v>4462.84090909091</v>
      </c>
      <c r="AG11" s="168">
        <v>0.258375</v>
      </c>
      <c r="AH11" s="108">
        <f t="shared" si="8"/>
        <v>69090.9090909092</v>
      </c>
      <c r="AI11" s="108">
        <f t="shared" si="9"/>
        <v>17851.3636363636</v>
      </c>
      <c r="AJ11" s="168">
        <f t="shared" si="10"/>
        <v>0.80971144736842</v>
      </c>
      <c r="AK11" s="168">
        <f t="shared" si="11"/>
        <v>0.533506021948921</v>
      </c>
      <c r="AL11" s="175"/>
      <c r="AM11" s="97">
        <v>19431.8181818182</v>
      </c>
      <c r="AN11" s="97">
        <v>4781.61525974025</v>
      </c>
      <c r="AO11" s="168">
        <v>0.246071428571428</v>
      </c>
      <c r="AP11" s="151">
        <f t="shared" si="12"/>
        <v>77727.2727272728</v>
      </c>
      <c r="AQ11" s="151">
        <f t="shared" si="13"/>
        <v>19126.461038961</v>
      </c>
      <c r="AR11" s="98">
        <f t="shared" si="14"/>
        <v>0.719743508771929</v>
      </c>
      <c r="AS11" s="98">
        <f t="shared" si="15"/>
        <v>0.497938953818995</v>
      </c>
      <c r="AU11" s="64">
        <f>80*I11</f>
        <v>160</v>
      </c>
      <c r="AV11" s="95">
        <f t="shared" si="16"/>
        <v>160</v>
      </c>
    </row>
    <row r="12" customHeight="1" spans="1:48">
      <c r="A12" s="119">
        <v>359</v>
      </c>
      <c r="B12" s="119" t="s">
        <v>53</v>
      </c>
      <c r="C12" s="119" t="s">
        <v>48</v>
      </c>
      <c r="D12" s="27">
        <v>3</v>
      </c>
      <c r="E12" s="27">
        <v>150</v>
      </c>
      <c r="F12" s="63">
        <v>450</v>
      </c>
      <c r="G12" s="64">
        <v>16720</v>
      </c>
      <c r="H12" s="95">
        <v>3300.31302857143</v>
      </c>
      <c r="I12" s="159">
        <f>VLOOKUP(A12,[5]正式员工数!$A:$C,3,0)</f>
        <v>2</v>
      </c>
      <c r="J12" s="97">
        <f>VLOOKUP(A12,[4]查询时间段分门店销售汇总!$D:$L,9,0)</f>
        <v>36868.32</v>
      </c>
      <c r="K12" s="97">
        <f>VLOOKUP(A12,[4]查询时间段分门店销售汇总!$D:$M,10,0)</f>
        <v>9193.95</v>
      </c>
      <c r="L12" s="98">
        <v>0.197387142857143</v>
      </c>
      <c r="M12" s="159">
        <f t="shared" si="0"/>
        <v>50160</v>
      </c>
      <c r="N12" s="159">
        <f t="shared" si="1"/>
        <v>9900.93908571429</v>
      </c>
      <c r="O12" s="98">
        <f t="shared" si="2"/>
        <v>0.735014354066986</v>
      </c>
      <c r="P12" s="112">
        <f t="shared" si="3"/>
        <v>0.928593734433295</v>
      </c>
      <c r="Q12" s="167"/>
      <c r="S12" s="151">
        <v>18240</v>
      </c>
      <c r="T12" s="151">
        <v>3396.54857142858</v>
      </c>
      <c r="U12" s="168">
        <v>0.186214285714286</v>
      </c>
      <c r="V12" s="151">
        <f t="shared" si="4"/>
        <v>54720</v>
      </c>
      <c r="W12" s="151">
        <f t="shared" si="5"/>
        <v>10189.6457142857</v>
      </c>
      <c r="X12" s="168">
        <f t="shared" si="6"/>
        <v>0.673763157894737</v>
      </c>
      <c r="Y12" s="168">
        <f t="shared" si="7"/>
        <v>0.902283578624353</v>
      </c>
      <c r="Z12" s="175"/>
      <c r="AA12" s="175"/>
      <c r="AB12" s="175"/>
      <c r="AC12" s="97">
        <f>VLOOKUP(A12,[6]查询时间段分门店销售汇总!$D:$L,9,0)</f>
        <v>41434.19</v>
      </c>
      <c r="AD12" s="97">
        <f>VLOOKUP(A12,[6]查询时间段分门店销售汇总!$D:$M,10,0)</f>
        <v>13493.34</v>
      </c>
      <c r="AE12" s="95">
        <v>12160</v>
      </c>
      <c r="AF12" s="95">
        <v>2863.908</v>
      </c>
      <c r="AG12" s="168">
        <v>0.23551875</v>
      </c>
      <c r="AH12" s="108">
        <f t="shared" si="8"/>
        <v>48640</v>
      </c>
      <c r="AI12" s="108">
        <f t="shared" si="9"/>
        <v>11455.632</v>
      </c>
      <c r="AJ12" s="168">
        <f t="shared" si="10"/>
        <v>0.851854235197368</v>
      </c>
      <c r="AK12" s="168">
        <f t="shared" si="11"/>
        <v>1.17787826983269</v>
      </c>
      <c r="AL12" s="175"/>
      <c r="AM12" s="97">
        <v>13680</v>
      </c>
      <c r="AN12" s="97">
        <v>3068.47285714286</v>
      </c>
      <c r="AO12" s="168">
        <v>0.224303571428572</v>
      </c>
      <c r="AP12" s="151">
        <f t="shared" si="12"/>
        <v>54720</v>
      </c>
      <c r="AQ12" s="151">
        <f t="shared" si="13"/>
        <v>12273.8914285714</v>
      </c>
      <c r="AR12" s="98">
        <f t="shared" si="14"/>
        <v>0.757203764619883</v>
      </c>
      <c r="AS12" s="98">
        <f t="shared" si="15"/>
        <v>1.09935305184384</v>
      </c>
      <c r="AV12" s="95">
        <f t="shared" si="16"/>
        <v>0</v>
      </c>
    </row>
    <row r="13" customHeight="1" spans="1:48">
      <c r="A13" s="119">
        <v>357</v>
      </c>
      <c r="B13" s="119" t="s">
        <v>54</v>
      </c>
      <c r="C13" s="119" t="s">
        <v>48</v>
      </c>
      <c r="D13" s="27">
        <v>3</v>
      </c>
      <c r="E13" s="27">
        <v>150</v>
      </c>
      <c r="F13" s="63">
        <v>450</v>
      </c>
      <c r="G13" s="64">
        <v>18000</v>
      </c>
      <c r="H13" s="95">
        <v>4370.00142857143</v>
      </c>
      <c r="I13" s="159">
        <f>VLOOKUP(A13,[5]正式员工数!$A:$C,3,0)</f>
        <v>3</v>
      </c>
      <c r="J13" s="97">
        <f>VLOOKUP(A13,[4]查询时间段分门店销售汇总!$D:$L,9,0)</f>
        <v>44269.77</v>
      </c>
      <c r="K13" s="97">
        <f>VLOOKUP(A13,[4]查询时间段分门店销售汇总!$D:$M,10,0)</f>
        <v>12693.75</v>
      </c>
      <c r="L13" s="98">
        <v>0.242777857142857</v>
      </c>
      <c r="M13" s="159">
        <f t="shared" si="0"/>
        <v>54000</v>
      </c>
      <c r="N13" s="159">
        <f t="shared" si="1"/>
        <v>13110.0042857143</v>
      </c>
      <c r="O13" s="98">
        <f t="shared" si="2"/>
        <v>0.819810555555555</v>
      </c>
      <c r="P13" s="112">
        <f t="shared" si="3"/>
        <v>0.968249111392901</v>
      </c>
      <c r="Q13" s="167"/>
      <c r="S13" s="151">
        <v>19636.3636363636</v>
      </c>
      <c r="T13" s="151">
        <v>4497.42857142857</v>
      </c>
      <c r="U13" s="168">
        <v>0.229035714285714</v>
      </c>
      <c r="V13" s="151">
        <f t="shared" si="4"/>
        <v>58909.0909090908</v>
      </c>
      <c r="W13" s="151">
        <f t="shared" si="5"/>
        <v>13492.2857142857</v>
      </c>
      <c r="X13" s="168">
        <f t="shared" si="6"/>
        <v>0.751493009259261</v>
      </c>
      <c r="Y13" s="168">
        <f t="shared" si="7"/>
        <v>0.940815386570105</v>
      </c>
      <c r="Z13" s="175"/>
      <c r="AA13" s="175"/>
      <c r="AB13" s="175"/>
      <c r="AC13" s="97">
        <f>VLOOKUP(A13,[6]查询时间段分门店销售汇总!$D:$L,9,0)</f>
        <v>64237.05</v>
      </c>
      <c r="AD13" s="97">
        <f>VLOOKUP(A13,[6]查询时间段分门店销售汇总!$D:$M,10,0)</f>
        <v>19284.84</v>
      </c>
      <c r="AE13" s="95">
        <v>13090.9090909091</v>
      </c>
      <c r="AF13" s="95">
        <v>3792.15</v>
      </c>
      <c r="AG13" s="168">
        <v>0.289678125</v>
      </c>
      <c r="AH13" s="108">
        <f t="shared" si="8"/>
        <v>52363.6363636364</v>
      </c>
      <c r="AI13" s="108">
        <f t="shared" si="9"/>
        <v>15168.6</v>
      </c>
      <c r="AJ13" s="173">
        <f t="shared" si="10"/>
        <v>1.22674921875</v>
      </c>
      <c r="AK13" s="173">
        <f t="shared" si="11"/>
        <v>1.27136584786994</v>
      </c>
      <c r="AL13" s="175" t="s">
        <v>49</v>
      </c>
      <c r="AM13" s="97">
        <v>14727.2727272727</v>
      </c>
      <c r="AN13" s="97">
        <v>4063.01785714285</v>
      </c>
      <c r="AO13" s="168">
        <v>0.275883928571428</v>
      </c>
      <c r="AP13" s="151">
        <f t="shared" si="12"/>
        <v>58909.0909090908</v>
      </c>
      <c r="AQ13" s="151">
        <f t="shared" si="13"/>
        <v>16252.0714285714</v>
      </c>
      <c r="AR13" s="160">
        <f t="shared" si="14"/>
        <v>1.09044375</v>
      </c>
      <c r="AS13" s="160">
        <f t="shared" si="15"/>
        <v>1.18660812467861</v>
      </c>
      <c r="AT13" s="123">
        <v>200</v>
      </c>
      <c r="AV13" s="95">
        <f t="shared" si="16"/>
        <v>200</v>
      </c>
    </row>
    <row r="14" customHeight="1" spans="1:48">
      <c r="A14" s="119">
        <v>102934</v>
      </c>
      <c r="B14" s="119" t="s">
        <v>55</v>
      </c>
      <c r="C14" s="119" t="s">
        <v>48</v>
      </c>
      <c r="D14" s="27">
        <v>3</v>
      </c>
      <c r="E14" s="27">
        <v>150</v>
      </c>
      <c r="F14" s="63">
        <v>450</v>
      </c>
      <c r="G14" s="64">
        <v>17280</v>
      </c>
      <c r="H14" s="95">
        <v>3957.73714285715</v>
      </c>
      <c r="I14" s="159">
        <f>VLOOKUP(A14,[5]正式员工数!$A:$C,3,0)</f>
        <v>2</v>
      </c>
      <c r="J14" s="97">
        <f>VLOOKUP(A14,[4]查询时间段分门店销售汇总!$D:$L,9,0)</f>
        <v>36941.29</v>
      </c>
      <c r="K14" s="97">
        <f>VLOOKUP(A14,[4]查询时间段分门店销售汇总!$D:$M,10,0)</f>
        <v>10060.26</v>
      </c>
      <c r="L14" s="98">
        <v>0.229035714285715</v>
      </c>
      <c r="M14" s="159">
        <f t="shared" si="0"/>
        <v>51840</v>
      </c>
      <c r="N14" s="159">
        <f t="shared" si="1"/>
        <v>11873.2114285715</v>
      </c>
      <c r="O14" s="98">
        <f t="shared" si="2"/>
        <v>0.712602044753086</v>
      </c>
      <c r="P14" s="112">
        <f t="shared" si="3"/>
        <v>0.847307407984933</v>
      </c>
      <c r="Q14" s="167"/>
      <c r="S14" s="151">
        <v>18850.9090909091</v>
      </c>
      <c r="T14" s="151">
        <v>4073.14285714287</v>
      </c>
      <c r="U14" s="168">
        <v>0.216071428571429</v>
      </c>
      <c r="V14" s="151">
        <f t="shared" si="4"/>
        <v>56552.7272727273</v>
      </c>
      <c r="W14" s="151">
        <f t="shared" si="5"/>
        <v>12219.4285714286</v>
      </c>
      <c r="X14" s="168">
        <f t="shared" si="6"/>
        <v>0.653218541023662</v>
      </c>
      <c r="Y14" s="168">
        <f t="shared" si="7"/>
        <v>0.823300364758696</v>
      </c>
      <c r="Z14" s="175"/>
      <c r="AA14" s="175"/>
      <c r="AB14" s="175"/>
      <c r="AC14" s="97">
        <f>VLOOKUP(A14,[6]查询时间段分门店销售汇总!$D:$L,9,0)</f>
        <v>29807.85</v>
      </c>
      <c r="AD14" s="97">
        <f>VLOOKUP(A14,[6]查询时间段分门店销售汇总!$D:$M,10,0)</f>
        <v>9460.78</v>
      </c>
      <c r="AE14" s="95">
        <v>12567.2727272727</v>
      </c>
      <c r="AF14" s="95">
        <v>3434.4</v>
      </c>
      <c r="AG14" s="168">
        <v>0.273281250000001</v>
      </c>
      <c r="AH14" s="108">
        <f t="shared" si="8"/>
        <v>50269.0909090908</v>
      </c>
      <c r="AI14" s="108">
        <f t="shared" si="9"/>
        <v>13737.6</v>
      </c>
      <c r="AJ14" s="168">
        <f t="shared" si="10"/>
        <v>0.592965766059029</v>
      </c>
      <c r="AK14" s="168">
        <f t="shared" si="11"/>
        <v>0.688677789424645</v>
      </c>
      <c r="AL14" s="175"/>
      <c r="AM14" s="97">
        <v>14138.1818181818</v>
      </c>
      <c r="AN14" s="97">
        <v>3679.71428571429</v>
      </c>
      <c r="AO14" s="168">
        <v>0.260267857142858</v>
      </c>
      <c r="AP14" s="151">
        <f t="shared" si="12"/>
        <v>56552.7272727272</v>
      </c>
      <c r="AQ14" s="151">
        <f t="shared" si="13"/>
        <v>14718.8571428572</v>
      </c>
      <c r="AR14" s="98">
        <f t="shared" si="14"/>
        <v>0.527080680941359</v>
      </c>
      <c r="AS14" s="98">
        <f t="shared" si="15"/>
        <v>0.642765936796334</v>
      </c>
      <c r="AV14" s="95">
        <f t="shared" si="16"/>
        <v>0</v>
      </c>
    </row>
    <row r="15" customHeight="1" spans="1:48">
      <c r="A15" s="61">
        <v>379</v>
      </c>
      <c r="B15" s="61" t="s">
        <v>56</v>
      </c>
      <c r="C15" s="61" t="s">
        <v>48</v>
      </c>
      <c r="D15" s="62">
        <v>4</v>
      </c>
      <c r="E15" s="62">
        <v>150</v>
      </c>
      <c r="F15" s="63">
        <v>450</v>
      </c>
      <c r="G15" s="64">
        <v>18144</v>
      </c>
      <c r="H15" s="95">
        <v>4184.335584</v>
      </c>
      <c r="I15" s="159">
        <f>VLOOKUP(A15,[5]正式员工数!$A:$C,3,0)</f>
        <v>3</v>
      </c>
      <c r="J15" s="97">
        <f>VLOOKUP(A15,[4]查询时间段分门店销售汇总!$D:$L,9,0)</f>
        <v>28141.42</v>
      </c>
      <c r="K15" s="97">
        <f>VLOOKUP(A15,[4]查询时间段分门店销售汇总!$D:$M,10,0)</f>
        <v>7685.96</v>
      </c>
      <c r="L15" s="98">
        <v>0.230618142857143</v>
      </c>
      <c r="M15" s="159">
        <f t="shared" si="0"/>
        <v>54432</v>
      </c>
      <c r="N15" s="159">
        <f t="shared" si="1"/>
        <v>12553.006752</v>
      </c>
      <c r="O15" s="98">
        <f t="shared" si="2"/>
        <v>0.517001396237507</v>
      </c>
      <c r="P15" s="112">
        <f t="shared" si="3"/>
        <v>0.612280400373037</v>
      </c>
      <c r="Q15" s="167"/>
      <c r="S15" s="151">
        <v>19793.4545454545</v>
      </c>
      <c r="T15" s="151">
        <v>4306.34880000001</v>
      </c>
      <c r="U15" s="168">
        <v>0.217564285714286</v>
      </c>
      <c r="V15" s="151">
        <f t="shared" si="4"/>
        <v>59380.3636363635</v>
      </c>
      <c r="W15" s="151">
        <f t="shared" si="5"/>
        <v>12919.0464</v>
      </c>
      <c r="X15" s="168">
        <f t="shared" si="6"/>
        <v>0.473917946551049</v>
      </c>
      <c r="Y15" s="168">
        <f t="shared" si="7"/>
        <v>0.594932455695801</v>
      </c>
      <c r="Z15" s="175"/>
      <c r="AA15" s="175"/>
      <c r="AB15" s="175"/>
      <c r="AC15" s="97">
        <f>VLOOKUP(A15,[6]查询时间段分门店销售汇总!$D:$L,9,0)</f>
        <v>31868.09</v>
      </c>
      <c r="AD15" s="97">
        <f>VLOOKUP(A15,[6]查询时间段分门店销售汇总!$D:$M,10,0)</f>
        <v>8669.83</v>
      </c>
      <c r="AE15" s="95">
        <v>13195.6363636364</v>
      </c>
      <c r="AF15" s="95">
        <v>3631.03501090909</v>
      </c>
      <c r="AG15" s="168">
        <v>0.275169375</v>
      </c>
      <c r="AH15" s="108">
        <f t="shared" si="8"/>
        <v>52782.5454545456</v>
      </c>
      <c r="AI15" s="108">
        <f t="shared" si="9"/>
        <v>14524.1400436364</v>
      </c>
      <c r="AJ15" s="168">
        <f t="shared" si="10"/>
        <v>0.603761901317238</v>
      </c>
      <c r="AK15" s="168">
        <f t="shared" si="11"/>
        <v>0.596925530458419</v>
      </c>
      <c r="AL15" s="175"/>
      <c r="AM15" s="97">
        <v>14845.0909090909</v>
      </c>
      <c r="AN15" s="97">
        <v>3890.39465454546</v>
      </c>
      <c r="AO15" s="168">
        <v>0.262066071428572</v>
      </c>
      <c r="AP15" s="151">
        <f t="shared" si="12"/>
        <v>59380.3636363636</v>
      </c>
      <c r="AQ15" s="151">
        <f t="shared" si="13"/>
        <v>15561.5786181818</v>
      </c>
      <c r="AR15" s="98">
        <f t="shared" si="14"/>
        <v>0.536677245615325</v>
      </c>
      <c r="AS15" s="98">
        <f t="shared" si="15"/>
        <v>0.557130495094524</v>
      </c>
      <c r="AV15" s="95">
        <f t="shared" si="16"/>
        <v>0</v>
      </c>
    </row>
    <row r="16" customHeight="1" spans="1:48">
      <c r="A16" s="61">
        <v>513</v>
      </c>
      <c r="B16" s="61" t="s">
        <v>57</v>
      </c>
      <c r="C16" s="61" t="s">
        <v>48</v>
      </c>
      <c r="D16" s="62">
        <v>4</v>
      </c>
      <c r="E16" s="62">
        <v>150</v>
      </c>
      <c r="F16" s="63">
        <v>450</v>
      </c>
      <c r="G16" s="64">
        <v>17280</v>
      </c>
      <c r="H16" s="95">
        <v>4779.50729142857</v>
      </c>
      <c r="I16" s="159">
        <f>VLOOKUP(A16,[5]正式员工数!$A:$C,3,0)</f>
        <v>3</v>
      </c>
      <c r="J16" s="97">
        <f>VLOOKUP(A16,[4]查询时间段分门店销售汇总!$D:$L,9,0)</f>
        <v>17540.97</v>
      </c>
      <c r="K16" s="97">
        <f>VLOOKUP(A16,[4]查询时间段分门店销售汇总!$D:$M,10,0)</f>
        <v>5571.73</v>
      </c>
      <c r="L16" s="98">
        <v>0.276591857142857</v>
      </c>
      <c r="M16" s="159">
        <f t="shared" si="0"/>
        <v>51840</v>
      </c>
      <c r="N16" s="159">
        <f t="shared" si="1"/>
        <v>14338.5218742857</v>
      </c>
      <c r="O16" s="98">
        <f t="shared" si="2"/>
        <v>0.338367476851852</v>
      </c>
      <c r="P16" s="112">
        <f t="shared" si="3"/>
        <v>0.388584684589573</v>
      </c>
      <c r="Q16" s="167"/>
      <c r="S16" s="151">
        <v>18850.9090909091</v>
      </c>
      <c r="T16" s="151">
        <v>4918.87542857142</v>
      </c>
      <c r="U16" s="168">
        <v>0.260935714285714</v>
      </c>
      <c r="V16" s="151">
        <f t="shared" si="4"/>
        <v>56552.7272727273</v>
      </c>
      <c r="W16" s="151">
        <f t="shared" si="5"/>
        <v>14756.6262857143</v>
      </c>
      <c r="X16" s="168">
        <f t="shared" si="6"/>
        <v>0.310170187114197</v>
      </c>
      <c r="Y16" s="168">
        <f t="shared" si="7"/>
        <v>0.377574785192868</v>
      </c>
      <c r="Z16" s="175"/>
      <c r="AA16" s="175"/>
      <c r="AB16" s="175"/>
      <c r="AC16" s="97">
        <f>VLOOKUP(A16,[6]查询时间段分门店销售汇总!$D:$L,9,0)</f>
        <v>26319.74</v>
      </c>
      <c r="AD16" s="97">
        <f>VLOOKUP(A16,[6]查询时间段分门店销售汇总!$D:$M,10,0)</f>
        <v>7298.63</v>
      </c>
      <c r="AE16" s="95">
        <v>12567.2727272727</v>
      </c>
      <c r="AF16" s="95">
        <v>4147.50632727273</v>
      </c>
      <c r="AG16" s="168">
        <v>0.330024375</v>
      </c>
      <c r="AH16" s="108">
        <f t="shared" si="8"/>
        <v>50269.0909090908</v>
      </c>
      <c r="AI16" s="108">
        <f t="shared" si="9"/>
        <v>16590.0253090909</v>
      </c>
      <c r="AJ16" s="168">
        <f t="shared" si="10"/>
        <v>0.523577003761575</v>
      </c>
      <c r="AK16" s="168">
        <f t="shared" si="11"/>
        <v>0.439940859885279</v>
      </c>
      <c r="AL16" s="175"/>
      <c r="AM16" s="97">
        <v>14138.1818181818</v>
      </c>
      <c r="AN16" s="97">
        <v>4443.75677922077</v>
      </c>
      <c r="AO16" s="168">
        <v>0.314308928571428</v>
      </c>
      <c r="AP16" s="151">
        <f t="shared" si="12"/>
        <v>56552.7272727272</v>
      </c>
      <c r="AQ16" s="151">
        <f t="shared" si="13"/>
        <v>17775.0271168831</v>
      </c>
      <c r="AR16" s="98">
        <f t="shared" si="14"/>
        <v>0.4654017811214</v>
      </c>
      <c r="AS16" s="98">
        <f t="shared" si="15"/>
        <v>0.410611469226261</v>
      </c>
      <c r="AV16" s="95">
        <f t="shared" si="16"/>
        <v>0</v>
      </c>
    </row>
    <row r="17" customHeight="1" spans="1:48">
      <c r="A17" s="119">
        <v>111219</v>
      </c>
      <c r="B17" s="119" t="s">
        <v>58</v>
      </c>
      <c r="C17" s="119" t="s">
        <v>48</v>
      </c>
      <c r="D17" s="27">
        <v>5</v>
      </c>
      <c r="E17" s="27">
        <v>150</v>
      </c>
      <c r="F17" s="63">
        <v>450</v>
      </c>
      <c r="G17" s="64">
        <v>16200</v>
      </c>
      <c r="H17" s="95">
        <v>4398.48514285714</v>
      </c>
      <c r="I17" s="159">
        <f>VLOOKUP(A17,[5]正式员工数!$A:$C,3,0)</f>
        <v>3</v>
      </c>
      <c r="J17" s="97">
        <f>VLOOKUP(A17,[4]查询时间段分门店销售汇总!$D:$L,9,0)</f>
        <v>50670.61</v>
      </c>
      <c r="K17" s="97">
        <f>VLOOKUP(A17,[4]查询时间段分门店销售汇总!$D:$M,10,0)</f>
        <v>15182.24</v>
      </c>
      <c r="L17" s="98">
        <v>0.271511428571428</v>
      </c>
      <c r="M17" s="159">
        <f t="shared" si="0"/>
        <v>48600</v>
      </c>
      <c r="N17" s="159">
        <f t="shared" si="1"/>
        <v>13195.4554285714</v>
      </c>
      <c r="O17" s="110">
        <f t="shared" si="2"/>
        <v>1.04260514403292</v>
      </c>
      <c r="P17" s="160">
        <f t="shared" si="3"/>
        <v>1.15056582034499</v>
      </c>
      <c r="Q17" s="167" t="s">
        <v>49</v>
      </c>
      <c r="R17" s="113">
        <f>(K17-N17)*0.05</f>
        <v>99.33922857143</v>
      </c>
      <c r="S17" s="151">
        <v>17672.7272727273</v>
      </c>
      <c r="T17" s="151">
        <v>4526.74285714286</v>
      </c>
      <c r="U17" s="168">
        <v>0.256142857142857</v>
      </c>
      <c r="V17" s="151">
        <f t="shared" si="4"/>
        <v>53018.1818181819</v>
      </c>
      <c r="W17" s="151">
        <f t="shared" si="5"/>
        <v>13580.2285714286</v>
      </c>
      <c r="X17" s="168">
        <f t="shared" si="6"/>
        <v>0.955721382030177</v>
      </c>
      <c r="Y17" s="173">
        <f t="shared" si="7"/>
        <v>1.11796645543521</v>
      </c>
      <c r="Z17" s="175"/>
      <c r="AA17" s="175"/>
      <c r="AB17" s="97"/>
      <c r="AC17" s="97">
        <f>VLOOKUP(A17,[6]查询时间段分门店销售汇总!$D:$L,9,0)</f>
        <v>36579.78</v>
      </c>
      <c r="AD17" s="97">
        <f>VLOOKUP(A17,[6]查询时间段分门店销售汇总!$D:$M,10,0)</f>
        <v>11511.4</v>
      </c>
      <c r="AE17" s="95">
        <v>11781.8181818182</v>
      </c>
      <c r="AF17" s="95">
        <v>3816.86727272728</v>
      </c>
      <c r="AG17" s="168">
        <v>0.3239625</v>
      </c>
      <c r="AH17" s="108">
        <f t="shared" si="8"/>
        <v>47127.2727272728</v>
      </c>
      <c r="AI17" s="108">
        <f t="shared" si="9"/>
        <v>15267.4690909091</v>
      </c>
      <c r="AJ17" s="168">
        <f t="shared" si="10"/>
        <v>0.776191319444443</v>
      </c>
      <c r="AK17" s="168">
        <f t="shared" si="11"/>
        <v>0.753982204349401</v>
      </c>
      <c r="AL17" s="175"/>
      <c r="AM17" s="97">
        <v>13254.5454545455</v>
      </c>
      <c r="AN17" s="97">
        <v>4089.50064935066</v>
      </c>
      <c r="AO17" s="168">
        <v>0.308535714285714</v>
      </c>
      <c r="AP17" s="151">
        <f t="shared" si="12"/>
        <v>53018.181818182</v>
      </c>
      <c r="AQ17" s="151">
        <f t="shared" si="13"/>
        <v>16358.0025974026</v>
      </c>
      <c r="AR17" s="98">
        <f t="shared" si="14"/>
        <v>0.68994783950617</v>
      </c>
      <c r="AS17" s="98">
        <f t="shared" si="15"/>
        <v>0.70371672405944</v>
      </c>
      <c r="AV17" s="95">
        <f t="shared" si="16"/>
        <v>99.33922857143</v>
      </c>
    </row>
    <row r="18" customHeight="1" spans="1:48">
      <c r="A18" s="119">
        <v>103198</v>
      </c>
      <c r="B18" s="119" t="s">
        <v>59</v>
      </c>
      <c r="C18" s="119" t="s">
        <v>48</v>
      </c>
      <c r="D18" s="27">
        <v>5</v>
      </c>
      <c r="E18" s="27">
        <v>150</v>
      </c>
      <c r="F18" s="63">
        <v>450</v>
      </c>
      <c r="G18" s="64">
        <v>16280</v>
      </c>
      <c r="H18" s="95">
        <v>3974.11777714285</v>
      </c>
      <c r="I18" s="159">
        <f>VLOOKUP(A18,[5]正式员工数!$A:$C,3,0)</f>
        <v>2</v>
      </c>
      <c r="J18" s="97">
        <f>VLOOKUP(A18,[4]查询时间段分门店销售汇总!$D:$L,9,0)</f>
        <v>53318.01</v>
      </c>
      <c r="K18" s="97">
        <f>VLOOKUP(A18,[4]查询时间段分门店销售汇总!$D:$M,10,0)</f>
        <v>12330.27</v>
      </c>
      <c r="L18" s="98">
        <v>0.244110428571428</v>
      </c>
      <c r="M18" s="159">
        <f t="shared" si="0"/>
        <v>48840</v>
      </c>
      <c r="N18" s="159">
        <f t="shared" si="1"/>
        <v>11922.3533314286</v>
      </c>
      <c r="O18" s="110">
        <f t="shared" si="2"/>
        <v>1.09168734643735</v>
      </c>
      <c r="P18" s="160">
        <f t="shared" si="3"/>
        <v>1.03421444216857</v>
      </c>
      <c r="Q18" s="167"/>
      <c r="S18" s="151">
        <v>17760</v>
      </c>
      <c r="T18" s="151">
        <v>4090.00114285714</v>
      </c>
      <c r="U18" s="168">
        <v>0.230292857142857</v>
      </c>
      <c r="V18" s="151">
        <f t="shared" si="4"/>
        <v>53280</v>
      </c>
      <c r="W18" s="151">
        <f t="shared" si="5"/>
        <v>12270.0034285714</v>
      </c>
      <c r="X18" s="169">
        <f t="shared" si="6"/>
        <v>1.0007134009009</v>
      </c>
      <c r="Y18" s="173">
        <f t="shared" si="7"/>
        <v>1.00491169964046</v>
      </c>
      <c r="Z18" s="174" t="s">
        <v>43</v>
      </c>
      <c r="AA18" s="174">
        <f>80*I18</f>
        <v>160</v>
      </c>
      <c r="AB18" s="97">
        <f>(K18-W18)*0.1</f>
        <v>6.02665714286013</v>
      </c>
      <c r="AC18" s="97">
        <f>VLOOKUP(A18,[6]查询时间段分门店销售汇总!$D:$L,9,0)</f>
        <v>41983.12</v>
      </c>
      <c r="AD18" s="97">
        <f>VLOOKUP(A18,[6]查询时间段分门店销售汇总!$D:$M,10,0)</f>
        <v>9676.72</v>
      </c>
      <c r="AE18" s="95">
        <v>11840</v>
      </c>
      <c r="AF18" s="95">
        <v>3448.6146</v>
      </c>
      <c r="AG18" s="168">
        <v>0.291268125</v>
      </c>
      <c r="AH18" s="108">
        <f t="shared" si="8"/>
        <v>47360</v>
      </c>
      <c r="AI18" s="108">
        <f t="shared" si="9"/>
        <v>13794.4584</v>
      </c>
      <c r="AJ18" s="168">
        <f t="shared" si="10"/>
        <v>0.886467905405405</v>
      </c>
      <c r="AK18" s="168">
        <f t="shared" si="11"/>
        <v>0.701493289508198</v>
      </c>
      <c r="AL18" s="175"/>
      <c r="AM18" s="97">
        <v>13320</v>
      </c>
      <c r="AN18" s="97">
        <v>3694.94421428571</v>
      </c>
      <c r="AO18" s="168">
        <v>0.277398214285714</v>
      </c>
      <c r="AP18" s="151">
        <f t="shared" si="12"/>
        <v>53280</v>
      </c>
      <c r="AQ18" s="151">
        <f t="shared" si="13"/>
        <v>14779.7768571428</v>
      </c>
      <c r="AR18" s="98">
        <f t="shared" si="14"/>
        <v>0.787971471471472</v>
      </c>
      <c r="AS18" s="98">
        <f t="shared" si="15"/>
        <v>0.654727070207653</v>
      </c>
      <c r="AU18" s="64">
        <f>80*I18</f>
        <v>160</v>
      </c>
      <c r="AV18" s="95">
        <f t="shared" si="16"/>
        <v>166.02665714286</v>
      </c>
    </row>
    <row r="19" customHeight="1" spans="1:48">
      <c r="A19" s="61">
        <v>105267</v>
      </c>
      <c r="B19" s="61" t="s">
        <v>60</v>
      </c>
      <c r="C19" s="61" t="s">
        <v>48</v>
      </c>
      <c r="D19" s="62">
        <v>6</v>
      </c>
      <c r="E19" s="62">
        <v>150</v>
      </c>
      <c r="F19" s="63">
        <v>450</v>
      </c>
      <c r="G19" s="64">
        <v>15400</v>
      </c>
      <c r="H19" s="95">
        <v>4389.05720000001</v>
      </c>
      <c r="I19" s="159">
        <f>VLOOKUP(A19,[5]正式员工数!$A:$C,3,0)</f>
        <v>3</v>
      </c>
      <c r="J19" s="97">
        <f>VLOOKUP(A19,[4]查询时间段分门店销售汇总!$D:$L,9,0)</f>
        <v>39547.53</v>
      </c>
      <c r="K19" s="97">
        <f>VLOOKUP(A19,[4]查询时间段分门店销售汇总!$D:$M,10,0)</f>
        <v>12451.83</v>
      </c>
      <c r="L19" s="98">
        <v>0.285003714285715</v>
      </c>
      <c r="M19" s="159">
        <f t="shared" si="0"/>
        <v>46200</v>
      </c>
      <c r="N19" s="159">
        <f t="shared" si="1"/>
        <v>13167.1716</v>
      </c>
      <c r="O19" s="98">
        <f t="shared" si="2"/>
        <v>0.856007142857143</v>
      </c>
      <c r="P19" s="112">
        <f t="shared" si="3"/>
        <v>0.945672341659161</v>
      </c>
      <c r="Q19" s="167"/>
      <c r="S19" s="151">
        <v>16800</v>
      </c>
      <c r="T19" s="151">
        <v>4517.04000000001</v>
      </c>
      <c r="U19" s="168">
        <v>0.268871428571429</v>
      </c>
      <c r="V19" s="151">
        <f t="shared" si="4"/>
        <v>50400</v>
      </c>
      <c r="W19" s="151">
        <f t="shared" si="5"/>
        <v>13551.12</v>
      </c>
      <c r="X19" s="168">
        <f t="shared" si="6"/>
        <v>0.784673214285714</v>
      </c>
      <c r="Y19" s="168">
        <f t="shared" si="7"/>
        <v>0.918878291978818</v>
      </c>
      <c r="Z19" s="175"/>
      <c r="AA19" s="175"/>
      <c r="AB19" s="175"/>
      <c r="AC19" s="97">
        <f>VLOOKUP(A19,[6]查询时间段分门店销售汇总!$D:$L,9,0)</f>
        <v>43966.07</v>
      </c>
      <c r="AD19" s="97">
        <f>VLOOKUP(A19,[6]查询时间段分门店销售汇总!$D:$M,10,0)</f>
        <v>12447.65</v>
      </c>
      <c r="AE19" s="95">
        <v>11200</v>
      </c>
      <c r="AF19" s="95">
        <v>3808.68600000001</v>
      </c>
      <c r="AG19" s="168">
        <v>0.340061250000001</v>
      </c>
      <c r="AH19" s="108">
        <f t="shared" si="8"/>
        <v>44800</v>
      </c>
      <c r="AI19" s="108">
        <f t="shared" si="9"/>
        <v>15234.744</v>
      </c>
      <c r="AJ19" s="168">
        <f t="shared" si="10"/>
        <v>0.981385491071429</v>
      </c>
      <c r="AK19" s="168">
        <f t="shared" si="11"/>
        <v>0.817056722449683</v>
      </c>
      <c r="AL19" s="175"/>
      <c r="AM19" s="97">
        <v>12600</v>
      </c>
      <c r="AN19" s="97">
        <v>4080.73500000001</v>
      </c>
      <c r="AO19" s="168">
        <v>0.323867857142858</v>
      </c>
      <c r="AP19" s="151">
        <f t="shared" si="12"/>
        <v>50400</v>
      </c>
      <c r="AQ19" s="151">
        <f t="shared" si="13"/>
        <v>16322.94</v>
      </c>
      <c r="AR19" s="98">
        <f t="shared" si="14"/>
        <v>0.872342658730159</v>
      </c>
      <c r="AS19" s="98">
        <f t="shared" si="15"/>
        <v>0.76258627428637</v>
      </c>
      <c r="AV19" s="95">
        <f t="shared" si="16"/>
        <v>0</v>
      </c>
    </row>
    <row r="20" customHeight="1" spans="1:48">
      <c r="A20" s="61">
        <v>726</v>
      </c>
      <c r="B20" s="61" t="s">
        <v>61</v>
      </c>
      <c r="C20" s="61" t="s">
        <v>48</v>
      </c>
      <c r="D20" s="62">
        <v>6</v>
      </c>
      <c r="E20" s="62">
        <v>150</v>
      </c>
      <c r="F20" s="63">
        <v>450</v>
      </c>
      <c r="G20" s="64">
        <v>15552</v>
      </c>
      <c r="H20" s="95">
        <v>3701.85144685715</v>
      </c>
      <c r="I20" s="159">
        <f>VLOOKUP(A20,[5]正式员工数!$A:$C,3,0)</f>
        <v>3</v>
      </c>
      <c r="J20" s="97">
        <f>VLOOKUP(A20,[4]查询时间段分门店销售汇总!$D:$L,9,0)</f>
        <v>47220.67</v>
      </c>
      <c r="K20" s="97">
        <f>VLOOKUP(A20,[4]查询时间段分门店销售汇总!$D:$M,10,0)</f>
        <v>11513.31</v>
      </c>
      <c r="L20" s="98">
        <v>0.238030571428572</v>
      </c>
      <c r="M20" s="159">
        <f t="shared" si="0"/>
        <v>46656</v>
      </c>
      <c r="N20" s="159">
        <f t="shared" si="1"/>
        <v>11105.5543405715</v>
      </c>
      <c r="O20" s="110">
        <f t="shared" si="2"/>
        <v>1.0121028377915</v>
      </c>
      <c r="P20" s="160">
        <f t="shared" si="3"/>
        <v>1.03671637154922</v>
      </c>
      <c r="Q20" s="167" t="s">
        <v>49</v>
      </c>
      <c r="R20" s="113">
        <f>(K20-N20)*0.05</f>
        <v>20.387782971425</v>
      </c>
      <c r="S20" s="151">
        <v>16965.8181818182</v>
      </c>
      <c r="T20" s="151">
        <v>3809.79565714286</v>
      </c>
      <c r="U20" s="168">
        <v>0.224557142857143</v>
      </c>
      <c r="V20" s="151">
        <f t="shared" si="4"/>
        <v>50897.4545454546</v>
      </c>
      <c r="W20" s="151">
        <f t="shared" si="5"/>
        <v>11429.3869714286</v>
      </c>
      <c r="X20" s="168">
        <f t="shared" si="6"/>
        <v>0.927760934642203</v>
      </c>
      <c r="Y20" s="173">
        <f t="shared" si="7"/>
        <v>1.007342741022</v>
      </c>
      <c r="Z20" s="175"/>
      <c r="AA20" s="175"/>
      <c r="AB20" s="97"/>
      <c r="AC20" s="97">
        <f>VLOOKUP(A20,[6]查询时间段分门店销售汇总!$D:$L,9,0)</f>
        <v>24541.91</v>
      </c>
      <c r="AD20" s="97">
        <f>VLOOKUP(A20,[6]查询时间段分门店销售汇总!$D:$M,10,0)</f>
        <v>6183.45</v>
      </c>
      <c r="AE20" s="95">
        <v>11310.5454545455</v>
      </c>
      <c r="AF20" s="95">
        <v>3212.35042909092</v>
      </c>
      <c r="AG20" s="168">
        <v>0.28401375</v>
      </c>
      <c r="AH20" s="108">
        <f t="shared" si="8"/>
        <v>45242.181818182</v>
      </c>
      <c r="AI20" s="108">
        <f t="shared" si="9"/>
        <v>12849.4017163637</v>
      </c>
      <c r="AJ20" s="168">
        <f t="shared" si="10"/>
        <v>0.542456376189555</v>
      </c>
      <c r="AK20" s="168">
        <f t="shared" si="11"/>
        <v>0.481224739991232</v>
      </c>
      <c r="AL20" s="175"/>
      <c r="AM20" s="97">
        <v>12724.3636363636</v>
      </c>
      <c r="AN20" s="97">
        <v>3441.80403116882</v>
      </c>
      <c r="AO20" s="168">
        <v>0.270489285714286</v>
      </c>
      <c r="AP20" s="151">
        <f t="shared" si="12"/>
        <v>50897.4545454544</v>
      </c>
      <c r="AQ20" s="151">
        <f t="shared" si="13"/>
        <v>13767.2161246753</v>
      </c>
      <c r="AR20" s="98">
        <f t="shared" si="14"/>
        <v>0.48218344550183</v>
      </c>
      <c r="AS20" s="98">
        <f t="shared" si="15"/>
        <v>0.449143090658486</v>
      </c>
      <c r="AV20" s="95">
        <f t="shared" si="16"/>
        <v>20.387782971425</v>
      </c>
    </row>
    <row r="21" customHeight="1" spans="1:48">
      <c r="A21" s="119">
        <v>399</v>
      </c>
      <c r="B21" s="119" t="s">
        <v>62</v>
      </c>
      <c r="C21" s="119" t="s">
        <v>48</v>
      </c>
      <c r="D21" s="27">
        <v>7</v>
      </c>
      <c r="E21" s="27">
        <v>100</v>
      </c>
      <c r="F21" s="63">
        <v>300</v>
      </c>
      <c r="G21" s="64">
        <v>15120</v>
      </c>
      <c r="H21" s="95">
        <v>3457.98288</v>
      </c>
      <c r="I21" s="159">
        <f>VLOOKUP(A21,[5]正式员工数!$A:$C,3,0)</f>
        <v>2</v>
      </c>
      <c r="J21" s="97">
        <f>VLOOKUP(A21,[4]查询时间段分门店销售汇总!$D:$L,9,0)</f>
        <v>39565.19</v>
      </c>
      <c r="K21" s="97">
        <f>VLOOKUP(A21,[4]查询时间段分门店销售汇总!$D:$M,10,0)</f>
        <v>10475.63</v>
      </c>
      <c r="L21" s="98">
        <v>0.228702571428572</v>
      </c>
      <c r="M21" s="159">
        <f t="shared" si="0"/>
        <v>45360</v>
      </c>
      <c r="N21" s="159">
        <f t="shared" si="1"/>
        <v>10373.94864</v>
      </c>
      <c r="O21" s="98">
        <f t="shared" si="2"/>
        <v>0.872248456790124</v>
      </c>
      <c r="P21" s="160">
        <f t="shared" si="3"/>
        <v>1.00980160626668</v>
      </c>
      <c r="Q21" s="167"/>
      <c r="S21" s="151">
        <v>16494.5454545455</v>
      </c>
      <c r="T21" s="151">
        <v>3558.81600000001</v>
      </c>
      <c r="U21" s="168">
        <v>0.215757142857143</v>
      </c>
      <c r="V21" s="151">
        <f t="shared" si="4"/>
        <v>49483.6363636365</v>
      </c>
      <c r="W21" s="151">
        <f t="shared" si="5"/>
        <v>10676.448</v>
      </c>
      <c r="X21" s="168">
        <f t="shared" si="6"/>
        <v>0.799561085390944</v>
      </c>
      <c r="Y21" s="168">
        <f t="shared" si="7"/>
        <v>0.981190560755787</v>
      </c>
      <c r="Z21" s="175"/>
      <c r="AA21" s="175"/>
      <c r="AB21" s="175"/>
      <c r="AC21" s="97">
        <f>VLOOKUP(A21,[6]查询时间段分门店销售汇总!$D:$L,9,0)</f>
        <v>28229.17</v>
      </c>
      <c r="AD21" s="97">
        <f>VLOOKUP(A21,[6]查询时间段分门店销售汇总!$D:$M,10,0)</f>
        <v>8253.56</v>
      </c>
      <c r="AE21" s="95">
        <v>10996.3636363636</v>
      </c>
      <c r="AF21" s="95">
        <v>3000.72894545454</v>
      </c>
      <c r="AG21" s="168">
        <v>0.27288375</v>
      </c>
      <c r="AH21" s="108">
        <f t="shared" si="8"/>
        <v>43985.4545454544</v>
      </c>
      <c r="AI21" s="108">
        <f t="shared" si="9"/>
        <v>12002.9157818182</v>
      </c>
      <c r="AJ21" s="168">
        <f t="shared" si="10"/>
        <v>0.641784205522489</v>
      </c>
      <c r="AK21" s="168">
        <f t="shared" si="11"/>
        <v>0.687629585179825</v>
      </c>
      <c r="AL21" s="175"/>
      <c r="AM21" s="97">
        <v>12370.9090909091</v>
      </c>
      <c r="AN21" s="97">
        <v>3215.06672727273</v>
      </c>
      <c r="AO21" s="168">
        <v>0.259889285714286</v>
      </c>
      <c r="AP21" s="151">
        <f t="shared" si="12"/>
        <v>49483.6363636364</v>
      </c>
      <c r="AQ21" s="151">
        <f t="shared" si="13"/>
        <v>12860.2669090909</v>
      </c>
      <c r="AR21" s="98">
        <f t="shared" si="14"/>
        <v>0.570474849353321</v>
      </c>
      <c r="AS21" s="98">
        <f t="shared" si="15"/>
        <v>0.641787612834502</v>
      </c>
      <c r="AV21" s="95">
        <f t="shared" si="16"/>
        <v>0</v>
      </c>
    </row>
    <row r="22" customHeight="1" spans="1:48">
      <c r="A22" s="119">
        <v>106569</v>
      </c>
      <c r="B22" s="119" t="s">
        <v>63</v>
      </c>
      <c r="C22" s="119" t="s">
        <v>48</v>
      </c>
      <c r="D22" s="27">
        <v>7</v>
      </c>
      <c r="E22" s="27">
        <v>100</v>
      </c>
      <c r="F22" s="63">
        <v>300</v>
      </c>
      <c r="G22" s="64">
        <v>14560</v>
      </c>
      <c r="H22" s="95">
        <v>3944.71792</v>
      </c>
      <c r="I22" s="159">
        <f>VLOOKUP(A22,[5]正式员工数!$A:$C,3,0)</f>
        <v>2</v>
      </c>
      <c r="J22" s="97">
        <f>VLOOKUP(A22,[4]查询时间段分门店销售汇总!$D:$L,9,0)</f>
        <v>33019.36</v>
      </c>
      <c r="K22" s="97">
        <f>VLOOKUP(A22,[4]查询时间段分门店销售汇总!$D:$M,10,0)</f>
        <v>5832.42</v>
      </c>
      <c r="L22" s="98">
        <v>0.270928428571428</v>
      </c>
      <c r="M22" s="159">
        <f t="shared" si="0"/>
        <v>43680</v>
      </c>
      <c r="N22" s="159">
        <f t="shared" si="1"/>
        <v>11834.15376</v>
      </c>
      <c r="O22" s="98">
        <f t="shared" si="2"/>
        <v>0.755937728937729</v>
      </c>
      <c r="P22" s="112">
        <f t="shared" si="3"/>
        <v>0.49284639343743</v>
      </c>
      <c r="Q22" s="167"/>
      <c r="S22" s="151">
        <v>15883.6363636364</v>
      </c>
      <c r="T22" s="151">
        <v>4059.74400000001</v>
      </c>
      <c r="U22" s="168">
        <v>0.255592857142857</v>
      </c>
      <c r="V22" s="151">
        <f t="shared" si="4"/>
        <v>47650.9090909092</v>
      </c>
      <c r="W22" s="151">
        <f t="shared" si="5"/>
        <v>12179.232</v>
      </c>
      <c r="X22" s="168">
        <f t="shared" si="6"/>
        <v>0.692942918192917</v>
      </c>
      <c r="Y22" s="168">
        <f t="shared" si="7"/>
        <v>0.478882412290036</v>
      </c>
      <c r="Z22" s="175"/>
      <c r="AA22" s="175"/>
      <c r="AB22" s="175"/>
      <c r="AC22" s="97">
        <f>VLOOKUP(A22,[6]查询时间段分门店销售汇总!$D:$L,9,0)</f>
        <v>26580.86</v>
      </c>
      <c r="AD22" s="97">
        <f>VLOOKUP(A22,[6]查询时间段分门店销售汇总!$D:$M,10,0)</f>
        <v>8641.2</v>
      </c>
      <c r="AE22" s="95">
        <v>10589.0909090909</v>
      </c>
      <c r="AF22" s="95">
        <v>3423.10232727272</v>
      </c>
      <c r="AG22" s="168">
        <v>0.323266875</v>
      </c>
      <c r="AH22" s="108">
        <f t="shared" si="8"/>
        <v>42356.3636363636</v>
      </c>
      <c r="AI22" s="108">
        <f t="shared" si="9"/>
        <v>13692.4093090909</v>
      </c>
      <c r="AJ22" s="168">
        <f t="shared" si="10"/>
        <v>0.627552927541209</v>
      </c>
      <c r="AK22" s="168">
        <f t="shared" si="11"/>
        <v>0.631094192770209</v>
      </c>
      <c r="AL22" s="175"/>
      <c r="AM22" s="97">
        <v>11912.7272727273</v>
      </c>
      <c r="AN22" s="97">
        <v>3667.60963636364</v>
      </c>
      <c r="AO22" s="168">
        <v>0.307873214285714</v>
      </c>
      <c r="AP22" s="151">
        <f t="shared" si="12"/>
        <v>47650.9090909092</v>
      </c>
      <c r="AQ22" s="151">
        <f t="shared" si="13"/>
        <v>14670.4385454546</v>
      </c>
      <c r="AR22" s="98">
        <f t="shared" si="14"/>
        <v>0.557824824481073</v>
      </c>
      <c r="AS22" s="98">
        <f t="shared" si="15"/>
        <v>0.589021246585526</v>
      </c>
      <c r="AV22" s="95">
        <f t="shared" si="16"/>
        <v>0</v>
      </c>
    </row>
    <row r="23" customHeight="1" spans="1:48">
      <c r="A23" s="61">
        <v>108277</v>
      </c>
      <c r="B23" s="61" t="s">
        <v>64</v>
      </c>
      <c r="C23" s="61" t="s">
        <v>48</v>
      </c>
      <c r="D23" s="62">
        <v>8</v>
      </c>
      <c r="E23" s="62">
        <v>100</v>
      </c>
      <c r="F23" s="63">
        <v>300</v>
      </c>
      <c r="G23" s="64">
        <v>13200</v>
      </c>
      <c r="H23" s="95">
        <v>2815.49022857143</v>
      </c>
      <c r="I23" s="159">
        <f>VLOOKUP(A23,[5]正式员工数!$A:$C,3,0)</f>
        <v>3</v>
      </c>
      <c r="J23" s="97">
        <f>VLOOKUP(A23,[4]查询时间段分门店销售汇总!$D:$L,9,0)</f>
        <v>39744.54</v>
      </c>
      <c r="K23" s="97">
        <f>VLOOKUP(A23,[4]查询时间段分门店销售汇总!$D:$M,10,0)</f>
        <v>8997.57</v>
      </c>
      <c r="L23" s="98">
        <v>0.213294714285715</v>
      </c>
      <c r="M23" s="159">
        <f t="shared" si="0"/>
        <v>39600</v>
      </c>
      <c r="N23" s="159">
        <f t="shared" si="1"/>
        <v>8446.47068571429</v>
      </c>
      <c r="O23" s="110">
        <f t="shared" si="2"/>
        <v>1.00365</v>
      </c>
      <c r="P23" s="160">
        <f t="shared" si="3"/>
        <v>1.06524610512386</v>
      </c>
      <c r="Q23" s="167" t="s">
        <v>49</v>
      </c>
      <c r="R23" s="113">
        <f>(K23-N23)*0.05</f>
        <v>27.5549657142855</v>
      </c>
      <c r="S23" s="151">
        <v>14400</v>
      </c>
      <c r="T23" s="151">
        <v>2897.58857142858</v>
      </c>
      <c r="U23" s="168">
        <v>0.201221428571429</v>
      </c>
      <c r="V23" s="151">
        <f t="shared" si="4"/>
        <v>43200</v>
      </c>
      <c r="W23" s="151">
        <f t="shared" si="5"/>
        <v>8692.76571428574</v>
      </c>
      <c r="X23" s="168">
        <f t="shared" si="6"/>
        <v>0.9200125</v>
      </c>
      <c r="Y23" s="173">
        <f t="shared" si="7"/>
        <v>1.03506413214535</v>
      </c>
      <c r="Z23" s="175"/>
      <c r="AA23" s="175"/>
      <c r="AB23" s="97"/>
      <c r="AC23" s="97">
        <f>VLOOKUP(A23,[6]查询时间段分门店销售汇总!$D:$L,9,0)</f>
        <v>29112.02</v>
      </c>
      <c r="AD23" s="97">
        <f>VLOOKUP(A23,[6]查询时间段分门店销售汇总!$D:$M,10,0)</f>
        <v>7450.91</v>
      </c>
      <c r="AE23" s="95">
        <v>9600</v>
      </c>
      <c r="AF23" s="95">
        <v>2443.19400000001</v>
      </c>
      <c r="AG23" s="168">
        <v>0.254499375000001</v>
      </c>
      <c r="AH23" s="108">
        <f t="shared" si="8"/>
        <v>38400</v>
      </c>
      <c r="AI23" s="108">
        <f t="shared" si="9"/>
        <v>9772.77600000004</v>
      </c>
      <c r="AJ23" s="168">
        <f t="shared" si="10"/>
        <v>0.758125520833333</v>
      </c>
      <c r="AK23" s="168">
        <f t="shared" si="11"/>
        <v>0.762414896238282</v>
      </c>
      <c r="AL23" s="175"/>
      <c r="AM23" s="97">
        <v>10800</v>
      </c>
      <c r="AN23" s="97">
        <v>2617.70785714286</v>
      </c>
      <c r="AO23" s="168">
        <v>0.242380357142858</v>
      </c>
      <c r="AP23" s="151">
        <f t="shared" si="12"/>
        <v>43200</v>
      </c>
      <c r="AQ23" s="151">
        <f t="shared" si="13"/>
        <v>10470.8314285714</v>
      </c>
      <c r="AR23" s="98">
        <f t="shared" si="14"/>
        <v>0.673889351851852</v>
      </c>
      <c r="AS23" s="98">
        <f t="shared" si="15"/>
        <v>0.711587236489065</v>
      </c>
      <c r="AV23" s="95">
        <f t="shared" si="16"/>
        <v>27.5549657142855</v>
      </c>
    </row>
    <row r="24" customHeight="1" spans="1:48">
      <c r="A24" s="61">
        <v>102565</v>
      </c>
      <c r="B24" s="61" t="s">
        <v>65</v>
      </c>
      <c r="C24" s="61" t="s">
        <v>48</v>
      </c>
      <c r="D24" s="62">
        <v>8</v>
      </c>
      <c r="E24" s="62">
        <v>100</v>
      </c>
      <c r="F24" s="63">
        <v>300</v>
      </c>
      <c r="G24" s="64">
        <v>12760</v>
      </c>
      <c r="H24" s="95">
        <v>3764.17448</v>
      </c>
      <c r="I24" s="159">
        <f>VLOOKUP(A24,[5]正式员工数!$A:$C,3,0)</f>
        <v>2</v>
      </c>
      <c r="J24" s="97">
        <f>VLOOKUP(A24,[4]查询时间段分门店销售汇总!$D:$L,9,0)</f>
        <v>14678.54</v>
      </c>
      <c r="K24" s="97">
        <f>VLOOKUP(A24,[4]查询时间段分门店销售汇总!$D:$M,10,0)</f>
        <v>5188.93</v>
      </c>
      <c r="L24" s="98">
        <v>0.294998</v>
      </c>
      <c r="M24" s="159">
        <f t="shared" si="0"/>
        <v>38280</v>
      </c>
      <c r="N24" s="159">
        <f t="shared" si="1"/>
        <v>11292.52344</v>
      </c>
      <c r="O24" s="98">
        <f t="shared" si="2"/>
        <v>0.383451933124347</v>
      </c>
      <c r="P24" s="112">
        <f t="shared" si="3"/>
        <v>0.459501370758279</v>
      </c>
      <c r="Q24" s="167"/>
      <c r="S24" s="151">
        <v>13920</v>
      </c>
      <c r="T24" s="151">
        <v>3873.936</v>
      </c>
      <c r="U24" s="168">
        <v>0.2783</v>
      </c>
      <c r="V24" s="151">
        <f t="shared" si="4"/>
        <v>41760</v>
      </c>
      <c r="W24" s="151">
        <f t="shared" si="5"/>
        <v>11621.808</v>
      </c>
      <c r="X24" s="168">
        <f t="shared" si="6"/>
        <v>0.351497605363985</v>
      </c>
      <c r="Y24" s="168">
        <f t="shared" si="7"/>
        <v>0.446482165253461</v>
      </c>
      <c r="Z24" s="175"/>
      <c r="AA24" s="175"/>
      <c r="AB24" s="175"/>
      <c r="AC24" s="97">
        <f>VLOOKUP(A24,[6]查询时间段分门店销售汇总!$D:$L,9,0)</f>
        <v>23458.47</v>
      </c>
      <c r="AD24" s="97">
        <f>VLOOKUP(A24,[6]查询时间段分门店销售汇总!$D:$M,10,0)</f>
        <v>7694.47</v>
      </c>
      <c r="AE24" s="95">
        <v>9280</v>
      </c>
      <c r="AF24" s="95">
        <v>3266.4324</v>
      </c>
      <c r="AG24" s="168">
        <v>0.35198625</v>
      </c>
      <c r="AH24" s="108">
        <f t="shared" si="8"/>
        <v>37120</v>
      </c>
      <c r="AI24" s="108">
        <f t="shared" si="9"/>
        <v>13065.7296</v>
      </c>
      <c r="AJ24" s="168">
        <f t="shared" si="10"/>
        <v>0.631963092672414</v>
      </c>
      <c r="AK24" s="168">
        <f t="shared" si="11"/>
        <v>0.588904732882272</v>
      </c>
      <c r="AL24" s="175"/>
      <c r="AM24" s="97">
        <v>10440</v>
      </c>
      <c r="AN24" s="97">
        <v>3499.749</v>
      </c>
      <c r="AO24" s="168">
        <v>0.335225</v>
      </c>
      <c r="AP24" s="151">
        <f t="shared" si="12"/>
        <v>41760</v>
      </c>
      <c r="AQ24" s="151">
        <f t="shared" si="13"/>
        <v>13998.996</v>
      </c>
      <c r="AR24" s="98">
        <f t="shared" si="14"/>
        <v>0.561744971264368</v>
      </c>
      <c r="AS24" s="98">
        <f t="shared" si="15"/>
        <v>0.549644417356788</v>
      </c>
      <c r="AV24" s="95">
        <f t="shared" si="16"/>
        <v>0</v>
      </c>
    </row>
    <row r="25" customHeight="1" spans="1:48">
      <c r="A25" s="119">
        <v>105910</v>
      </c>
      <c r="B25" s="119" t="s">
        <v>66</v>
      </c>
      <c r="C25" s="119" t="s">
        <v>48</v>
      </c>
      <c r="D25" s="27">
        <v>9</v>
      </c>
      <c r="E25" s="27">
        <v>100</v>
      </c>
      <c r="F25" s="63">
        <v>300</v>
      </c>
      <c r="G25" s="64">
        <v>14080</v>
      </c>
      <c r="H25" s="95">
        <v>3865.09677714286</v>
      </c>
      <c r="I25" s="159">
        <f>VLOOKUP(A25,[5]正式员工数!$A:$C,3,0)</f>
        <v>2</v>
      </c>
      <c r="J25" s="97">
        <f>VLOOKUP(A25,[4]查询时间段分门店销售汇总!$D:$L,9,0)</f>
        <v>27319.76</v>
      </c>
      <c r="K25" s="97">
        <f>VLOOKUP(A25,[4]查询时间段分门店销售汇总!$D:$M,10,0)</f>
        <v>6718.53</v>
      </c>
      <c r="L25" s="98">
        <v>0.274509714285715</v>
      </c>
      <c r="M25" s="159">
        <f t="shared" si="0"/>
        <v>42240</v>
      </c>
      <c r="N25" s="159">
        <f t="shared" si="1"/>
        <v>11595.2903314286</v>
      </c>
      <c r="O25" s="98">
        <f t="shared" si="2"/>
        <v>0.646774621212121</v>
      </c>
      <c r="P25" s="112">
        <f t="shared" si="3"/>
        <v>0.579418868175269</v>
      </c>
      <c r="Q25" s="167"/>
      <c r="S25" s="151">
        <v>15360</v>
      </c>
      <c r="T25" s="151">
        <v>3977.80114285715</v>
      </c>
      <c r="U25" s="168">
        <v>0.258971428571429</v>
      </c>
      <c r="V25" s="151">
        <f t="shared" si="4"/>
        <v>46080</v>
      </c>
      <c r="W25" s="151">
        <f t="shared" si="5"/>
        <v>11933.4034285714</v>
      </c>
      <c r="X25" s="168">
        <f t="shared" si="6"/>
        <v>0.592876736111111</v>
      </c>
      <c r="Y25" s="168">
        <f t="shared" si="7"/>
        <v>0.563002000243639</v>
      </c>
      <c r="Z25" s="175"/>
      <c r="AA25" s="175"/>
      <c r="AB25" s="175"/>
      <c r="AC25" s="97">
        <f>VLOOKUP(A25,[6]查询时间段分门店销售汇总!$D:$L,9,0)</f>
        <v>25857.49</v>
      </c>
      <c r="AD25" s="97">
        <f>VLOOKUP(A25,[6]查询时间段分门店销售汇总!$D:$M,10,0)</f>
        <v>7740.34</v>
      </c>
      <c r="AE25" s="95">
        <v>10240</v>
      </c>
      <c r="AF25" s="95">
        <v>3354.00960000001</v>
      </c>
      <c r="AG25" s="168">
        <v>0.327540000000001</v>
      </c>
      <c r="AH25" s="108">
        <f t="shared" si="8"/>
        <v>40960</v>
      </c>
      <c r="AI25" s="108">
        <f t="shared" si="9"/>
        <v>13416.0384</v>
      </c>
      <c r="AJ25" s="168">
        <f t="shared" si="10"/>
        <v>0.631286376953125</v>
      </c>
      <c r="AK25" s="168">
        <f t="shared" si="11"/>
        <v>0.576946768429045</v>
      </c>
      <c r="AL25" s="175"/>
      <c r="AM25" s="97">
        <v>11520</v>
      </c>
      <c r="AN25" s="97">
        <v>3593.58171428572</v>
      </c>
      <c r="AO25" s="168">
        <v>0.311942857142858</v>
      </c>
      <c r="AP25" s="151">
        <f t="shared" si="12"/>
        <v>46080</v>
      </c>
      <c r="AQ25" s="151">
        <f t="shared" si="13"/>
        <v>14374.3268571429</v>
      </c>
      <c r="AR25" s="98">
        <f t="shared" si="14"/>
        <v>0.561143446180556</v>
      </c>
      <c r="AS25" s="98">
        <f t="shared" si="15"/>
        <v>0.538483650533776</v>
      </c>
      <c r="AV25" s="95">
        <f t="shared" si="16"/>
        <v>0</v>
      </c>
    </row>
    <row r="26" customHeight="1" spans="1:48">
      <c r="A26" s="119">
        <v>311</v>
      </c>
      <c r="B26" s="119" t="s">
        <v>67</v>
      </c>
      <c r="C26" s="119" t="s">
        <v>48</v>
      </c>
      <c r="D26" s="27">
        <v>9</v>
      </c>
      <c r="E26" s="27">
        <v>100</v>
      </c>
      <c r="F26" s="63">
        <v>300</v>
      </c>
      <c r="G26" s="64">
        <v>12348</v>
      </c>
      <c r="H26" s="95">
        <v>2365.3476</v>
      </c>
      <c r="I26" s="159">
        <f>VLOOKUP(A26,[5]正式员工数!$A:$C,3,0)</f>
        <v>2</v>
      </c>
      <c r="J26" s="97">
        <f>VLOOKUP(A26,[4]查询时间段分门店销售汇总!$D:$L,9,0)</f>
        <v>57712.71</v>
      </c>
      <c r="K26" s="97">
        <f>VLOOKUP(A26,[4]查询时间段分门店销售汇总!$D:$M,10,0)</f>
        <v>15575.86</v>
      </c>
      <c r="L26" s="98">
        <v>0.191557142857143</v>
      </c>
      <c r="M26" s="159">
        <f t="shared" si="0"/>
        <v>37044</v>
      </c>
      <c r="N26" s="159">
        <f t="shared" si="1"/>
        <v>7096.0428</v>
      </c>
      <c r="O26" s="110">
        <f t="shared" si="2"/>
        <v>1.55795027534823</v>
      </c>
      <c r="P26" s="160">
        <f t="shared" si="3"/>
        <v>2.19500649009614</v>
      </c>
      <c r="Q26" s="167"/>
      <c r="S26" s="151">
        <v>13470.5454545455</v>
      </c>
      <c r="T26" s="151">
        <v>2434.32000000001</v>
      </c>
      <c r="U26" s="168">
        <v>0.180714285714286</v>
      </c>
      <c r="V26" s="151">
        <f t="shared" si="4"/>
        <v>40411.6363636365</v>
      </c>
      <c r="W26" s="151">
        <f t="shared" si="5"/>
        <v>7302.96000000003</v>
      </c>
      <c r="X26" s="169">
        <f t="shared" si="6"/>
        <v>1.42812108573588</v>
      </c>
      <c r="Y26" s="173">
        <f t="shared" si="7"/>
        <v>2.13281463954341</v>
      </c>
      <c r="Z26" s="174" t="s">
        <v>43</v>
      </c>
      <c r="AA26" s="174">
        <f>80*I26</f>
        <v>160</v>
      </c>
      <c r="AB26" s="97">
        <f>(K26-W26)*0.1</f>
        <v>827.289999999997</v>
      </c>
      <c r="AC26" s="97">
        <f>VLOOKUP(A26,[6]查询时间段分门店销售汇总!$D:$L,9,0)</f>
        <v>38925.4</v>
      </c>
      <c r="AD26" s="97">
        <f>VLOOKUP(A26,[6]查询时间段分门店销售汇总!$D:$M,10,0)</f>
        <v>8708.69</v>
      </c>
      <c r="AE26" s="95">
        <v>8980.36363636364</v>
      </c>
      <c r="AF26" s="95">
        <v>2052.57436363637</v>
      </c>
      <c r="AG26" s="168">
        <v>0.2285625</v>
      </c>
      <c r="AH26" s="108">
        <f t="shared" si="8"/>
        <v>35921.4545454546</v>
      </c>
      <c r="AI26" s="108">
        <f t="shared" si="9"/>
        <v>8210.29745454548</v>
      </c>
      <c r="AJ26" s="173">
        <f t="shared" si="10"/>
        <v>1.08362538467768</v>
      </c>
      <c r="AK26" s="173">
        <f t="shared" si="11"/>
        <v>1.06070334822992</v>
      </c>
      <c r="AL26" s="175" t="s">
        <v>49</v>
      </c>
      <c r="AM26" s="97">
        <v>10102.9090909091</v>
      </c>
      <c r="AN26" s="97">
        <v>2199.18681818182</v>
      </c>
      <c r="AO26" s="168">
        <v>0.217678571428572</v>
      </c>
      <c r="AP26" s="151">
        <f t="shared" si="12"/>
        <v>40411.6363636364</v>
      </c>
      <c r="AQ26" s="151">
        <f t="shared" si="13"/>
        <v>8796.74727272728</v>
      </c>
      <c r="AR26" s="98">
        <f t="shared" si="14"/>
        <v>0.963222564157938</v>
      </c>
      <c r="AS26" s="98">
        <f t="shared" si="15"/>
        <v>0.989989791681263</v>
      </c>
      <c r="AU26" s="64">
        <f>80*I26</f>
        <v>160</v>
      </c>
      <c r="AV26" s="95">
        <f t="shared" si="16"/>
        <v>987.289999999997</v>
      </c>
    </row>
    <row r="27" customHeight="1" spans="1:48">
      <c r="A27" s="119">
        <v>745</v>
      </c>
      <c r="B27" s="119" t="s">
        <v>68</v>
      </c>
      <c r="C27" s="119" t="s">
        <v>48</v>
      </c>
      <c r="D27" s="27">
        <v>9</v>
      </c>
      <c r="E27" s="27">
        <v>100</v>
      </c>
      <c r="F27" s="63">
        <v>300</v>
      </c>
      <c r="G27" s="64">
        <v>12760</v>
      </c>
      <c r="H27" s="95">
        <v>2729.07963428572</v>
      </c>
      <c r="I27" s="159">
        <f>VLOOKUP(A27,[5]正式员工数!$A:$C,3,0)</f>
        <v>2</v>
      </c>
      <c r="J27" s="97">
        <f>VLOOKUP(A27,[4]查询时间段分门店销售汇总!$D:$L,9,0)</f>
        <v>31664.27</v>
      </c>
      <c r="K27" s="97">
        <f>VLOOKUP(A27,[4]查询时间段分门店销售汇总!$D:$M,10,0)</f>
        <v>8050.92</v>
      </c>
      <c r="L27" s="98">
        <v>0.213877714285715</v>
      </c>
      <c r="M27" s="159">
        <f t="shared" si="0"/>
        <v>38280</v>
      </c>
      <c r="N27" s="159">
        <f t="shared" si="1"/>
        <v>8187.23890285716</v>
      </c>
      <c r="O27" s="98">
        <f t="shared" si="2"/>
        <v>0.827175287356322</v>
      </c>
      <c r="P27" s="112">
        <f t="shared" si="3"/>
        <v>0.983349832040496</v>
      </c>
      <c r="Q27" s="167"/>
      <c r="S27" s="151">
        <v>13920</v>
      </c>
      <c r="T27" s="151">
        <v>2808.65828571429</v>
      </c>
      <c r="U27" s="168">
        <v>0.201771428571429</v>
      </c>
      <c r="V27" s="151">
        <f t="shared" si="4"/>
        <v>41760</v>
      </c>
      <c r="W27" s="151">
        <f t="shared" si="5"/>
        <v>8425.97485714287</v>
      </c>
      <c r="X27" s="168">
        <f t="shared" si="6"/>
        <v>0.758244013409962</v>
      </c>
      <c r="Y27" s="168">
        <f t="shared" si="7"/>
        <v>0.955488253466016</v>
      </c>
      <c r="Z27" s="175"/>
      <c r="AA27" s="175"/>
      <c r="AB27" s="175"/>
      <c r="AC27" s="97">
        <f>VLOOKUP(A27,[6]查询时间段分门店销售汇总!$D:$L,9,0)</f>
        <v>35335.21</v>
      </c>
      <c r="AD27" s="97">
        <f>VLOOKUP(A27,[6]查询时间段分门店销售汇总!$D:$M,10,0)</f>
        <v>10303.21</v>
      </c>
      <c r="AE27" s="95">
        <v>9280</v>
      </c>
      <c r="AF27" s="95">
        <v>2368.20960000001</v>
      </c>
      <c r="AG27" s="168">
        <v>0.255195000000001</v>
      </c>
      <c r="AH27" s="108">
        <f t="shared" si="8"/>
        <v>37120</v>
      </c>
      <c r="AI27" s="108">
        <f t="shared" si="9"/>
        <v>9472.83840000004</v>
      </c>
      <c r="AJ27" s="168">
        <f t="shared" si="10"/>
        <v>0.951918372844828</v>
      </c>
      <c r="AK27" s="168">
        <f t="shared" si="11"/>
        <v>1.08765816167623</v>
      </c>
      <c r="AL27" s="175"/>
      <c r="AM27" s="97">
        <v>10440</v>
      </c>
      <c r="AN27" s="97">
        <v>2537.36742857143</v>
      </c>
      <c r="AO27" s="168">
        <v>0.243042857142858</v>
      </c>
      <c r="AP27" s="151">
        <f t="shared" si="12"/>
        <v>41760</v>
      </c>
      <c r="AQ27" s="151">
        <f t="shared" si="13"/>
        <v>10149.4697142857</v>
      </c>
      <c r="AR27" s="98">
        <f t="shared" si="14"/>
        <v>0.846149664750958</v>
      </c>
      <c r="AS27" s="98">
        <f t="shared" si="15"/>
        <v>1.01514761756448</v>
      </c>
      <c r="AV27" s="95">
        <f t="shared" si="16"/>
        <v>0</v>
      </c>
    </row>
    <row r="28" customHeight="1" spans="1:48">
      <c r="A28" s="61">
        <v>117310</v>
      </c>
      <c r="B28" s="61" t="s">
        <v>69</v>
      </c>
      <c r="C28" s="61" t="s">
        <v>48</v>
      </c>
      <c r="D28" s="62">
        <v>10</v>
      </c>
      <c r="E28" s="62">
        <v>100</v>
      </c>
      <c r="F28" s="63">
        <v>300</v>
      </c>
      <c r="G28" s="64">
        <v>9500</v>
      </c>
      <c r="H28" s="95">
        <v>2399.75292857143</v>
      </c>
      <c r="I28" s="159">
        <f>VLOOKUP(A28,[5]正式员工数!$A:$C,3,0)</f>
        <v>2</v>
      </c>
      <c r="J28" s="97">
        <f>VLOOKUP(A28,[4]查询时间段分门店销售汇总!$D:$L,9,0)</f>
        <v>20433.08</v>
      </c>
      <c r="K28" s="97">
        <f>VLOOKUP(A28,[4]查询时间段分门店销售汇总!$D:$M,10,0)</f>
        <v>4760.95</v>
      </c>
      <c r="L28" s="98">
        <v>0.252605571428572</v>
      </c>
      <c r="M28" s="159">
        <f t="shared" si="0"/>
        <v>28500</v>
      </c>
      <c r="N28" s="159">
        <f t="shared" si="1"/>
        <v>7199.25878571429</v>
      </c>
      <c r="O28" s="98">
        <f t="shared" si="2"/>
        <v>0.716950175438597</v>
      </c>
      <c r="P28" s="112">
        <f t="shared" si="3"/>
        <v>0.661311135175096</v>
      </c>
      <c r="Q28" s="167"/>
      <c r="S28" s="151">
        <v>10363.6363636364</v>
      </c>
      <c r="T28" s="151">
        <v>2469.72857142858</v>
      </c>
      <c r="U28" s="168">
        <v>0.238307142857143</v>
      </c>
      <c r="V28" s="151">
        <f t="shared" si="4"/>
        <v>31090.9090909092</v>
      </c>
      <c r="W28" s="151">
        <f t="shared" si="5"/>
        <v>7409.18571428574</v>
      </c>
      <c r="X28" s="168">
        <f t="shared" si="6"/>
        <v>0.657204327485378</v>
      </c>
      <c r="Y28" s="168">
        <f t="shared" si="7"/>
        <v>0.642573986345133</v>
      </c>
      <c r="Z28" s="175"/>
      <c r="AA28" s="175"/>
      <c r="AB28" s="175"/>
      <c r="AC28" s="97">
        <f>VLOOKUP(A28,[6]查询时间段分门店销售汇总!$D:$L,9,0)</f>
        <v>22309.01</v>
      </c>
      <c r="AD28" s="97">
        <f>VLOOKUP(A28,[6]查询时间段分门店销售汇总!$D:$M,10,0)</f>
        <v>6694.22</v>
      </c>
      <c r="AE28" s="95">
        <v>6909.09090909091</v>
      </c>
      <c r="AF28" s="95">
        <v>2082.43022727273</v>
      </c>
      <c r="AG28" s="168">
        <v>0.301404375</v>
      </c>
      <c r="AH28" s="108">
        <f t="shared" si="8"/>
        <v>27636.3636363636</v>
      </c>
      <c r="AI28" s="108">
        <f t="shared" si="9"/>
        <v>8329.72090909092</v>
      </c>
      <c r="AJ28" s="168">
        <f t="shared" si="10"/>
        <v>0.807233914473684</v>
      </c>
      <c r="AK28" s="168">
        <f t="shared" si="11"/>
        <v>0.803654777039893</v>
      </c>
      <c r="AL28" s="175"/>
      <c r="AM28" s="97">
        <v>7772.72727272727</v>
      </c>
      <c r="AN28" s="97">
        <v>2231.17524350649</v>
      </c>
      <c r="AO28" s="168">
        <v>0.287051785714286</v>
      </c>
      <c r="AP28" s="151">
        <f t="shared" si="12"/>
        <v>31090.9090909091</v>
      </c>
      <c r="AQ28" s="151">
        <f t="shared" si="13"/>
        <v>8924.70097402596</v>
      </c>
      <c r="AR28" s="98">
        <f t="shared" si="14"/>
        <v>0.717541257309942</v>
      </c>
      <c r="AS28" s="98">
        <f t="shared" si="15"/>
        <v>0.750077791903903</v>
      </c>
      <c r="AV28" s="95">
        <f t="shared" si="16"/>
        <v>0</v>
      </c>
    </row>
    <row r="29" customHeight="1" spans="1:48">
      <c r="A29" s="61">
        <v>118151</v>
      </c>
      <c r="B29" s="61" t="s">
        <v>70</v>
      </c>
      <c r="C29" s="61" t="s">
        <v>48</v>
      </c>
      <c r="D29" s="62">
        <v>10</v>
      </c>
      <c r="E29" s="62">
        <v>100</v>
      </c>
      <c r="F29" s="63">
        <v>300</v>
      </c>
      <c r="G29" s="64">
        <v>9200</v>
      </c>
      <c r="H29" s="95">
        <v>1762.32571428572</v>
      </c>
      <c r="I29" s="159">
        <f>VLOOKUP(A29,[5]正式员工数!$A:$C,3,0)</f>
        <v>2</v>
      </c>
      <c r="J29" s="97">
        <f>VLOOKUP(A29,[4]查询时间段分门店销售汇总!$D:$L,9,0)</f>
        <v>23474.48</v>
      </c>
      <c r="K29" s="97">
        <f>VLOOKUP(A29,[4]查询时间段分门店销售汇总!$D:$M,10,0)</f>
        <v>5743.78</v>
      </c>
      <c r="L29" s="98">
        <v>0.191557142857143</v>
      </c>
      <c r="M29" s="159">
        <f t="shared" si="0"/>
        <v>27600</v>
      </c>
      <c r="N29" s="159">
        <f t="shared" si="1"/>
        <v>5286.97714285716</v>
      </c>
      <c r="O29" s="98">
        <f t="shared" si="2"/>
        <v>0.850524637681159</v>
      </c>
      <c r="P29" s="160">
        <f t="shared" si="3"/>
        <v>1.0864015192046</v>
      </c>
      <c r="Q29" s="167"/>
      <c r="S29" s="151">
        <v>10036.3636363636</v>
      </c>
      <c r="T29" s="151">
        <v>1813.71428571428</v>
      </c>
      <c r="U29" s="168">
        <v>0.180714285714286</v>
      </c>
      <c r="V29" s="151">
        <f t="shared" si="4"/>
        <v>30109.0909090908</v>
      </c>
      <c r="W29" s="151">
        <f t="shared" si="5"/>
        <v>5441.14285714284</v>
      </c>
      <c r="X29" s="168">
        <f t="shared" si="6"/>
        <v>0.779647584541066</v>
      </c>
      <c r="Y29" s="173">
        <f t="shared" si="7"/>
        <v>1.05562014282714</v>
      </c>
      <c r="Z29" s="175"/>
      <c r="AA29" s="175"/>
      <c r="AB29" s="97"/>
      <c r="AC29" s="97">
        <f>VLOOKUP(A29,[6]查询时间段分门店销售汇总!$D:$L,9,0)</f>
        <v>24703.23</v>
      </c>
      <c r="AD29" s="97">
        <f>VLOOKUP(A29,[6]查询时间段分门店销售汇总!$D:$M,10,0)</f>
        <v>6883.21</v>
      </c>
      <c r="AE29" s="95">
        <v>6690.90909090909</v>
      </c>
      <c r="AF29" s="95">
        <v>1529.29090909091</v>
      </c>
      <c r="AG29" s="168">
        <v>0.2285625</v>
      </c>
      <c r="AH29" s="108">
        <f t="shared" si="8"/>
        <v>26763.6363636364</v>
      </c>
      <c r="AI29" s="108">
        <f t="shared" si="9"/>
        <v>6117.16363636364</v>
      </c>
      <c r="AJ29" s="168">
        <f t="shared" si="10"/>
        <v>0.923014707880435</v>
      </c>
      <c r="AK29" s="168">
        <f t="shared" si="11"/>
        <v>1.12522901285206</v>
      </c>
      <c r="AL29" s="175"/>
      <c r="AM29" s="97">
        <v>7527.27272727273</v>
      </c>
      <c r="AN29" s="97">
        <v>1638.52597402598</v>
      </c>
      <c r="AO29" s="168">
        <v>0.217678571428572</v>
      </c>
      <c r="AP29" s="151">
        <f t="shared" si="12"/>
        <v>30109.0909090909</v>
      </c>
      <c r="AQ29" s="151">
        <f t="shared" si="13"/>
        <v>6554.10389610392</v>
      </c>
      <c r="AR29" s="98">
        <f t="shared" si="14"/>
        <v>0.820457518115942</v>
      </c>
      <c r="AS29" s="98">
        <f t="shared" si="15"/>
        <v>1.05021374532859</v>
      </c>
      <c r="AV29" s="95">
        <f t="shared" si="16"/>
        <v>0</v>
      </c>
    </row>
    <row r="30" customHeight="1" spans="1:48">
      <c r="A30" s="119">
        <v>112415</v>
      </c>
      <c r="B30" s="119" t="s">
        <v>71</v>
      </c>
      <c r="C30" s="119" t="s">
        <v>48</v>
      </c>
      <c r="D30" s="27">
        <v>11</v>
      </c>
      <c r="E30" s="27">
        <v>100</v>
      </c>
      <c r="F30" s="63">
        <v>300</v>
      </c>
      <c r="G30" s="64">
        <v>9900</v>
      </c>
      <c r="H30" s="95">
        <v>2042.35727142858</v>
      </c>
      <c r="I30" s="159">
        <f>VLOOKUP(A30,[5]正式员工数!$A:$C,3,0)</f>
        <v>2</v>
      </c>
      <c r="J30" s="97">
        <f>VLOOKUP(A30,[4]查询时间段分门店销售汇总!$D:$L,9,0)</f>
        <v>13478.96</v>
      </c>
      <c r="K30" s="97">
        <f>VLOOKUP(A30,[4]查询时间段分门店销售汇总!$D:$M,10,0)</f>
        <v>3253.82</v>
      </c>
      <c r="L30" s="98">
        <v>0.206298714285715</v>
      </c>
      <c r="M30" s="159">
        <f t="shared" si="0"/>
        <v>29700</v>
      </c>
      <c r="N30" s="159">
        <f t="shared" si="1"/>
        <v>6127.07181428574</v>
      </c>
      <c r="O30" s="98">
        <f t="shared" si="2"/>
        <v>0.453837037037037</v>
      </c>
      <c r="P30" s="112">
        <f t="shared" si="3"/>
        <v>0.531056285714404</v>
      </c>
      <c r="Q30" s="167"/>
      <c r="S30" s="151">
        <v>10800</v>
      </c>
      <c r="T30" s="151">
        <v>2101.91142857143</v>
      </c>
      <c r="U30" s="168">
        <v>0.194621428571429</v>
      </c>
      <c r="V30" s="151">
        <f t="shared" si="4"/>
        <v>32400</v>
      </c>
      <c r="W30" s="151">
        <f t="shared" si="5"/>
        <v>6305.73428571429</v>
      </c>
      <c r="X30" s="168">
        <f t="shared" si="6"/>
        <v>0.416017283950617</v>
      </c>
      <c r="Y30" s="168">
        <f t="shared" si="7"/>
        <v>0.516009690952498</v>
      </c>
      <c r="Z30" s="175"/>
      <c r="AA30" s="175"/>
      <c r="AB30" s="175"/>
      <c r="AC30" s="97">
        <f>VLOOKUP(A30,[6]查询时间段分门店销售汇总!$D:$L,9,0)</f>
        <v>17921.18</v>
      </c>
      <c r="AD30" s="97">
        <f>VLOOKUP(A30,[6]查询时间段分门店销售汇总!$D:$M,10,0)</f>
        <v>4252.97</v>
      </c>
      <c r="AE30" s="95">
        <v>7200</v>
      </c>
      <c r="AF30" s="95">
        <v>1772.2935</v>
      </c>
      <c r="AG30" s="168">
        <v>0.246151875000001</v>
      </c>
      <c r="AH30" s="108">
        <f t="shared" si="8"/>
        <v>28800</v>
      </c>
      <c r="AI30" s="108">
        <f t="shared" si="9"/>
        <v>7089.174</v>
      </c>
      <c r="AJ30" s="168">
        <f t="shared" si="10"/>
        <v>0.622263194444444</v>
      </c>
      <c r="AK30" s="168">
        <f t="shared" si="11"/>
        <v>0.599924617451906</v>
      </c>
      <c r="AL30" s="175"/>
      <c r="AM30" s="97">
        <v>8100</v>
      </c>
      <c r="AN30" s="97">
        <v>1898.88589285715</v>
      </c>
      <c r="AO30" s="168">
        <v>0.234430357142858</v>
      </c>
      <c r="AP30" s="151">
        <f t="shared" si="12"/>
        <v>32400</v>
      </c>
      <c r="AQ30" s="151">
        <f t="shared" si="13"/>
        <v>7595.5435714286</v>
      </c>
      <c r="AR30" s="98">
        <f t="shared" si="14"/>
        <v>0.553122839506173</v>
      </c>
      <c r="AS30" s="98">
        <f t="shared" si="15"/>
        <v>0.55992964295511</v>
      </c>
      <c r="AV30" s="95">
        <f t="shared" si="16"/>
        <v>0</v>
      </c>
    </row>
    <row r="31" customHeight="1" spans="1:48">
      <c r="A31" s="119">
        <v>339</v>
      </c>
      <c r="B31" s="119" t="s">
        <v>72</v>
      </c>
      <c r="C31" s="119" t="s">
        <v>48</v>
      </c>
      <c r="D31" s="27">
        <v>11</v>
      </c>
      <c r="E31" s="27">
        <v>100</v>
      </c>
      <c r="F31" s="63">
        <v>300</v>
      </c>
      <c r="G31" s="64">
        <v>8800</v>
      </c>
      <c r="H31" s="95">
        <v>2114.45771428571</v>
      </c>
      <c r="I31" s="159">
        <f>VLOOKUP(A31,[5]正式员工数!$A:$C,3,0)</f>
        <v>2</v>
      </c>
      <c r="J31" s="97">
        <f>VLOOKUP(A31,[4]查询时间段分门店销售汇总!$D:$L,9,0)</f>
        <v>12579.09</v>
      </c>
      <c r="K31" s="97">
        <f>VLOOKUP(A31,[4]查询时间段分门店销售汇总!$D:$M,10,0)</f>
        <v>3843.25</v>
      </c>
      <c r="L31" s="98">
        <v>0.240279285714285</v>
      </c>
      <c r="M31" s="159">
        <f t="shared" si="0"/>
        <v>26400</v>
      </c>
      <c r="N31" s="159">
        <f t="shared" si="1"/>
        <v>6343.37314285713</v>
      </c>
      <c r="O31" s="98">
        <f t="shared" si="2"/>
        <v>0.476480681818182</v>
      </c>
      <c r="P31" s="112">
        <f t="shared" si="3"/>
        <v>0.605868504571206</v>
      </c>
      <c r="Q31" s="167"/>
      <c r="S31" s="151">
        <v>9600</v>
      </c>
      <c r="T31" s="151">
        <v>2176.11428571428</v>
      </c>
      <c r="U31" s="168">
        <v>0.226678571428571</v>
      </c>
      <c r="V31" s="151">
        <f t="shared" si="4"/>
        <v>28800</v>
      </c>
      <c r="W31" s="151">
        <f t="shared" si="5"/>
        <v>6528.34285714284</v>
      </c>
      <c r="X31" s="168">
        <f t="shared" si="6"/>
        <v>0.436773958333333</v>
      </c>
      <c r="Y31" s="168">
        <f t="shared" si="7"/>
        <v>0.588702230275022</v>
      </c>
      <c r="Z31" s="175"/>
      <c r="AA31" s="175"/>
      <c r="AB31" s="175"/>
      <c r="AC31" s="97">
        <f>VLOOKUP(A31,[6]查询时间段分门店销售汇总!$D:$L,9,0)</f>
        <v>16880.6</v>
      </c>
      <c r="AD31" s="97">
        <f>VLOOKUP(A31,[6]查询时间段分门店销售汇总!$D:$M,10,0)</f>
        <v>4442.1</v>
      </c>
      <c r="AE31" s="95">
        <v>6400</v>
      </c>
      <c r="AF31" s="95">
        <v>1834.86</v>
      </c>
      <c r="AG31" s="168">
        <v>0.286696875</v>
      </c>
      <c r="AH31" s="108">
        <f t="shared" si="8"/>
        <v>25600</v>
      </c>
      <c r="AI31" s="108">
        <f t="shared" si="9"/>
        <v>7339.44</v>
      </c>
      <c r="AJ31" s="168">
        <f t="shared" si="10"/>
        <v>0.6593984375</v>
      </c>
      <c r="AK31" s="168">
        <f t="shared" si="11"/>
        <v>0.605236911807985</v>
      </c>
      <c r="AL31" s="175"/>
      <c r="AM31" s="97">
        <v>7200</v>
      </c>
      <c r="AN31" s="97">
        <v>1965.92142857142</v>
      </c>
      <c r="AO31" s="168">
        <v>0.273044642857142</v>
      </c>
      <c r="AP31" s="151">
        <f t="shared" si="12"/>
        <v>28800</v>
      </c>
      <c r="AQ31" s="151">
        <f t="shared" si="13"/>
        <v>7863.68571428568</v>
      </c>
      <c r="AR31" s="98">
        <f t="shared" si="14"/>
        <v>0.586131944444444</v>
      </c>
      <c r="AS31" s="98">
        <f t="shared" si="15"/>
        <v>0.564887784354122</v>
      </c>
      <c r="AV31" s="95">
        <f t="shared" si="16"/>
        <v>0</v>
      </c>
    </row>
    <row r="32" customHeight="1" spans="1:48">
      <c r="A32" s="61">
        <v>727</v>
      </c>
      <c r="B32" s="61" t="s">
        <v>73</v>
      </c>
      <c r="C32" s="61" t="s">
        <v>48</v>
      </c>
      <c r="D32" s="62">
        <v>12</v>
      </c>
      <c r="E32" s="62">
        <v>50</v>
      </c>
      <c r="F32" s="63">
        <v>150</v>
      </c>
      <c r="G32" s="64">
        <v>9240</v>
      </c>
      <c r="H32" s="95">
        <v>2411.03148</v>
      </c>
      <c r="I32" s="159">
        <f>VLOOKUP(A32,[5]正式员工数!$A:$C,3,0)</f>
        <v>2</v>
      </c>
      <c r="J32" s="97">
        <f>VLOOKUP(A32,[4]查询时间段分门店销售汇总!$D:$L,9,0)</f>
        <v>11452.57</v>
      </c>
      <c r="K32" s="97">
        <f>VLOOKUP(A32,[4]查询时间段分门店销售汇总!$D:$M,10,0)</f>
        <v>2991.49</v>
      </c>
      <c r="L32" s="98">
        <v>0.260934142857143</v>
      </c>
      <c r="M32" s="159">
        <f t="shared" si="0"/>
        <v>27720</v>
      </c>
      <c r="N32" s="159">
        <f t="shared" si="1"/>
        <v>7233.09444</v>
      </c>
      <c r="O32" s="98">
        <f t="shared" si="2"/>
        <v>0.413151875901876</v>
      </c>
      <c r="P32" s="112">
        <f t="shared" si="3"/>
        <v>0.413583705399538</v>
      </c>
      <c r="Q32" s="167"/>
      <c r="S32" s="151">
        <v>10080</v>
      </c>
      <c r="T32" s="151">
        <v>2481.336</v>
      </c>
      <c r="U32" s="168">
        <v>0.246164285714286</v>
      </c>
      <c r="V32" s="151">
        <f t="shared" si="4"/>
        <v>30240</v>
      </c>
      <c r="W32" s="151">
        <f t="shared" si="5"/>
        <v>7444.008</v>
      </c>
      <c r="X32" s="168">
        <f t="shared" si="6"/>
        <v>0.378722552910053</v>
      </c>
      <c r="Y32" s="168">
        <f t="shared" si="7"/>
        <v>0.401865500413218</v>
      </c>
      <c r="Z32" s="175"/>
      <c r="AA32" s="175"/>
      <c r="AB32" s="175"/>
      <c r="AC32" s="97">
        <f>VLOOKUP(A32,[6]查询时间段分门店销售汇总!$D:$L,9,0)</f>
        <v>12434.93</v>
      </c>
      <c r="AD32" s="97">
        <f>VLOOKUP(A32,[6]查询时间段分门店销售汇总!$D:$M,10,0)</f>
        <v>3912.65</v>
      </c>
      <c r="AE32" s="95">
        <v>6720</v>
      </c>
      <c r="AF32" s="95">
        <v>2092.2174</v>
      </c>
      <c r="AG32" s="168">
        <v>0.311341875</v>
      </c>
      <c r="AH32" s="108">
        <f t="shared" si="8"/>
        <v>26880</v>
      </c>
      <c r="AI32" s="108">
        <f t="shared" si="9"/>
        <v>8368.8696</v>
      </c>
      <c r="AJ32" s="168">
        <f t="shared" si="10"/>
        <v>0.462609002976191</v>
      </c>
      <c r="AK32" s="168">
        <f t="shared" si="11"/>
        <v>0.467524311766072</v>
      </c>
      <c r="AL32" s="175"/>
      <c r="AM32" s="97">
        <v>7560</v>
      </c>
      <c r="AN32" s="97">
        <v>2241.6615</v>
      </c>
      <c r="AO32" s="168">
        <v>0.296516071428572</v>
      </c>
      <c r="AP32" s="151">
        <f t="shared" si="12"/>
        <v>30240</v>
      </c>
      <c r="AQ32" s="151">
        <f t="shared" si="13"/>
        <v>8966.646</v>
      </c>
      <c r="AR32" s="98">
        <f t="shared" si="14"/>
        <v>0.411208002645503</v>
      </c>
      <c r="AS32" s="98">
        <f t="shared" si="15"/>
        <v>0.436356024315</v>
      </c>
      <c r="AV32" s="95">
        <f t="shared" si="16"/>
        <v>0</v>
      </c>
    </row>
    <row r="33" customHeight="1" spans="1:48">
      <c r="A33" s="61">
        <v>115971</v>
      </c>
      <c r="B33" s="61" t="s">
        <v>74</v>
      </c>
      <c r="C33" s="61" t="s">
        <v>48</v>
      </c>
      <c r="D33" s="62">
        <v>12</v>
      </c>
      <c r="E33" s="62">
        <v>50</v>
      </c>
      <c r="F33" s="63">
        <v>150</v>
      </c>
      <c r="G33" s="64">
        <v>9200</v>
      </c>
      <c r="H33" s="95">
        <v>2145.44</v>
      </c>
      <c r="I33" s="159">
        <f>VLOOKUP(A33,[5]正式员工数!$A:$C,3,0)</f>
        <v>1</v>
      </c>
      <c r="J33" s="97">
        <f>VLOOKUP(A33,[4]查询时间段分门店销售汇总!$D:$L,9,0)</f>
        <v>16188.65</v>
      </c>
      <c r="K33" s="97">
        <f>VLOOKUP(A33,[4]查询时间段分门店销售汇总!$D:$M,10,0)</f>
        <v>3029.14</v>
      </c>
      <c r="L33" s="98">
        <v>0.2332</v>
      </c>
      <c r="M33" s="159">
        <f t="shared" si="0"/>
        <v>27600</v>
      </c>
      <c r="N33" s="159">
        <f t="shared" si="1"/>
        <v>6436.32</v>
      </c>
      <c r="O33" s="98">
        <f t="shared" si="2"/>
        <v>0.586545289855072</v>
      </c>
      <c r="P33" s="112">
        <f t="shared" si="3"/>
        <v>0.470632286772566</v>
      </c>
      <c r="Q33" s="167"/>
      <c r="S33" s="151">
        <v>10036.3636363636</v>
      </c>
      <c r="T33" s="151">
        <v>2207.99999999999</v>
      </c>
      <c r="U33" s="168">
        <v>0.22</v>
      </c>
      <c r="V33" s="151">
        <f t="shared" si="4"/>
        <v>30109.0909090908</v>
      </c>
      <c r="W33" s="151">
        <f t="shared" si="5"/>
        <v>6623.99999999997</v>
      </c>
      <c r="X33" s="168">
        <f t="shared" si="6"/>
        <v>0.537666515700485</v>
      </c>
      <c r="Y33" s="168">
        <f t="shared" si="7"/>
        <v>0.457297705314012</v>
      </c>
      <c r="Z33" s="175"/>
      <c r="AA33" s="175"/>
      <c r="AB33" s="175"/>
      <c r="AC33" s="97">
        <f>VLOOKUP(A33,[6]查询时间段分门店销售汇总!$D:$L,9,0)</f>
        <v>14343.1</v>
      </c>
      <c r="AD33" s="97">
        <f>VLOOKUP(A33,[6]查询时间段分门店销售汇总!$D:$M,10,0)</f>
        <v>3333.61</v>
      </c>
      <c r="AE33" s="95">
        <v>6690.90909090909</v>
      </c>
      <c r="AF33" s="95">
        <v>1861.74545454546</v>
      </c>
      <c r="AG33" s="168">
        <v>0.27825</v>
      </c>
      <c r="AH33" s="108">
        <f t="shared" si="8"/>
        <v>26763.6363636364</v>
      </c>
      <c r="AI33" s="108">
        <f t="shared" si="9"/>
        <v>7446.98181818184</v>
      </c>
      <c r="AJ33" s="168">
        <f t="shared" si="10"/>
        <v>0.53591745923913</v>
      </c>
      <c r="AK33" s="168">
        <f t="shared" si="11"/>
        <v>0.447645782061798</v>
      </c>
      <c r="AL33" s="175"/>
      <c r="AM33" s="97">
        <v>7527.27272727273</v>
      </c>
      <c r="AN33" s="97">
        <v>1994.72727272727</v>
      </c>
      <c r="AO33" s="168">
        <v>0.265</v>
      </c>
      <c r="AP33" s="151">
        <f t="shared" si="12"/>
        <v>30109.0909090909</v>
      </c>
      <c r="AQ33" s="151">
        <f t="shared" si="13"/>
        <v>7978.90909090908</v>
      </c>
      <c r="AR33" s="98">
        <f t="shared" si="14"/>
        <v>0.476371074879227</v>
      </c>
      <c r="AS33" s="98">
        <f t="shared" si="15"/>
        <v>0.417802729924347</v>
      </c>
      <c r="AV33" s="95">
        <f t="shared" si="16"/>
        <v>0</v>
      </c>
    </row>
    <row r="34" customHeight="1" spans="1:48">
      <c r="A34" s="119">
        <v>730</v>
      </c>
      <c r="B34" s="119" t="s">
        <v>75</v>
      </c>
      <c r="C34" s="119" t="s">
        <v>76</v>
      </c>
      <c r="D34" s="27">
        <v>1</v>
      </c>
      <c r="E34" s="27">
        <v>150</v>
      </c>
      <c r="F34" s="63">
        <v>450</v>
      </c>
      <c r="G34" s="64">
        <v>20100</v>
      </c>
      <c r="H34" s="95">
        <v>4854.7242857143</v>
      </c>
      <c r="I34" s="159">
        <f>VLOOKUP(A34,[5]正式员工数!$A:$C,3,0)</f>
        <v>5</v>
      </c>
      <c r="J34" s="97">
        <f>VLOOKUP(A34,[4]查询时间段分门店销售汇总!$D:$L,9,0)</f>
        <v>57327.51</v>
      </c>
      <c r="K34" s="97">
        <f>VLOOKUP(A34,[4]查询时间段分门店销售汇总!$D:$M,10,0)</f>
        <v>12398.27</v>
      </c>
      <c r="L34" s="98">
        <v>0.241528571428572</v>
      </c>
      <c r="M34" s="159">
        <f t="shared" si="0"/>
        <v>60300</v>
      </c>
      <c r="N34" s="159">
        <f t="shared" si="1"/>
        <v>14564.1728571429</v>
      </c>
      <c r="O34" s="98">
        <f t="shared" si="2"/>
        <v>0.950704975124378</v>
      </c>
      <c r="P34" s="112">
        <f t="shared" si="3"/>
        <v>0.851285556798329</v>
      </c>
      <c r="Q34" s="167"/>
      <c r="S34" s="151">
        <v>21927.2727272727</v>
      </c>
      <c r="T34" s="151">
        <v>4996.28571428572</v>
      </c>
      <c r="U34" s="168">
        <v>0.227857142857143</v>
      </c>
      <c r="V34" s="151">
        <f t="shared" si="4"/>
        <v>65781.8181818181</v>
      </c>
      <c r="W34" s="151">
        <f t="shared" si="5"/>
        <v>14988.8571428572</v>
      </c>
      <c r="X34" s="168">
        <f t="shared" si="6"/>
        <v>0.871479560530681</v>
      </c>
      <c r="Y34" s="168">
        <f t="shared" si="7"/>
        <v>0.827165799355709</v>
      </c>
      <c r="Z34" s="175"/>
      <c r="AA34" s="175"/>
      <c r="AB34" s="175"/>
      <c r="AC34" s="97">
        <f>VLOOKUP(A34,[6]查询时间段分门店销售汇总!$D:$L,9,0)</f>
        <v>32541.35</v>
      </c>
      <c r="AD34" s="97">
        <f>VLOOKUP(A34,[6]查询时间段分门店销售汇总!$D:$M,10,0)</f>
        <v>10409.61</v>
      </c>
      <c r="AE34" s="95">
        <v>14618.1818181818</v>
      </c>
      <c r="AF34" s="95">
        <v>4212.77727272727</v>
      </c>
      <c r="AG34" s="168">
        <v>0.2881875</v>
      </c>
      <c r="AH34" s="108">
        <f t="shared" si="8"/>
        <v>58472.7272727272</v>
      </c>
      <c r="AI34" s="108">
        <f t="shared" si="9"/>
        <v>16851.1090909091</v>
      </c>
      <c r="AJ34" s="168">
        <f t="shared" si="10"/>
        <v>0.556521843905473</v>
      </c>
      <c r="AK34" s="168">
        <f t="shared" si="11"/>
        <v>0.617740348355814</v>
      </c>
      <c r="AL34" s="175"/>
      <c r="AM34" s="97">
        <v>16445.4545454545</v>
      </c>
      <c r="AN34" s="97">
        <v>4513.68993506494</v>
      </c>
      <c r="AO34" s="168">
        <v>0.274464285714286</v>
      </c>
      <c r="AP34" s="151">
        <f t="shared" si="12"/>
        <v>65781.818181818</v>
      </c>
      <c r="AQ34" s="151">
        <f t="shared" si="13"/>
        <v>18054.7597402598</v>
      </c>
      <c r="AR34" s="98">
        <f t="shared" si="14"/>
        <v>0.494686083471533</v>
      </c>
      <c r="AS34" s="98">
        <f t="shared" si="15"/>
        <v>0.576557658465426</v>
      </c>
      <c r="AV34" s="95">
        <f t="shared" si="16"/>
        <v>0</v>
      </c>
    </row>
    <row r="35" customHeight="1" spans="1:48">
      <c r="A35" s="119">
        <v>107658</v>
      </c>
      <c r="B35" s="119" t="s">
        <v>77</v>
      </c>
      <c r="C35" s="119" t="s">
        <v>76</v>
      </c>
      <c r="D35" s="27">
        <v>1</v>
      </c>
      <c r="E35" s="27">
        <v>150</v>
      </c>
      <c r="F35" s="63">
        <v>450</v>
      </c>
      <c r="G35" s="64">
        <v>18700</v>
      </c>
      <c r="H35" s="95">
        <v>4239.35945714287</v>
      </c>
      <c r="I35" s="159">
        <f>VLOOKUP(A35,[5]正式员工数!$A:$C,3,0)</f>
        <v>3</v>
      </c>
      <c r="J35" s="97">
        <f>VLOOKUP(A35,[4]查询时间段分门店销售汇总!$D:$L,9,0)</f>
        <v>44440</v>
      </c>
      <c r="K35" s="97">
        <f>VLOOKUP(A35,[4]查询时间段分门店销售汇总!$D:$M,10,0)</f>
        <v>11614.58</v>
      </c>
      <c r="L35" s="98">
        <v>0.226703714285715</v>
      </c>
      <c r="M35" s="159">
        <f t="shared" si="0"/>
        <v>56100</v>
      </c>
      <c r="N35" s="159">
        <f t="shared" si="1"/>
        <v>12718.0783714286</v>
      </c>
      <c r="O35" s="98">
        <f t="shared" si="2"/>
        <v>0.792156862745098</v>
      </c>
      <c r="P35" s="112">
        <f t="shared" si="3"/>
        <v>0.913233875495874</v>
      </c>
      <c r="Q35" s="167"/>
      <c r="S35" s="151">
        <v>20400</v>
      </c>
      <c r="T35" s="151">
        <v>4362.97714285715</v>
      </c>
      <c r="U35" s="168">
        <v>0.213871428571429</v>
      </c>
      <c r="V35" s="151">
        <f t="shared" si="4"/>
        <v>61200</v>
      </c>
      <c r="W35" s="151">
        <f t="shared" si="5"/>
        <v>13088.9314285714</v>
      </c>
      <c r="X35" s="168">
        <f t="shared" si="6"/>
        <v>0.726143790849673</v>
      </c>
      <c r="Y35" s="168">
        <f t="shared" si="7"/>
        <v>0.887358915690162</v>
      </c>
      <c r="Z35" s="175"/>
      <c r="AA35" s="175"/>
      <c r="AB35" s="175"/>
      <c r="AC35" s="97">
        <f>VLOOKUP(A35,[6]查询时间段分门店销售汇总!$D:$L,9,0)</f>
        <v>38444.19</v>
      </c>
      <c r="AD35" s="97">
        <f>VLOOKUP(A35,[6]查询时间段分门店销售汇总!$D:$M,10,0)</f>
        <v>10889.74</v>
      </c>
      <c r="AE35" s="95">
        <v>13600</v>
      </c>
      <c r="AF35" s="95">
        <v>3678.78300000001</v>
      </c>
      <c r="AG35" s="168">
        <v>0.270498750000001</v>
      </c>
      <c r="AH35" s="108">
        <f t="shared" si="8"/>
        <v>54400</v>
      </c>
      <c r="AI35" s="108">
        <f t="shared" si="9"/>
        <v>14715.132</v>
      </c>
      <c r="AJ35" s="168">
        <f t="shared" si="10"/>
        <v>0.706694669117647</v>
      </c>
      <c r="AK35" s="168">
        <f t="shared" si="11"/>
        <v>0.740036854579352</v>
      </c>
      <c r="AL35" s="175"/>
      <c r="AM35" s="97">
        <v>15300</v>
      </c>
      <c r="AN35" s="97">
        <v>3941.55321428573</v>
      </c>
      <c r="AO35" s="168">
        <v>0.257617857142858</v>
      </c>
      <c r="AP35" s="151">
        <f t="shared" si="12"/>
        <v>61200</v>
      </c>
      <c r="AQ35" s="151">
        <f t="shared" si="13"/>
        <v>15766.2128571429</v>
      </c>
      <c r="AR35" s="98">
        <f t="shared" si="14"/>
        <v>0.628173039215686</v>
      </c>
      <c r="AS35" s="98">
        <f t="shared" si="15"/>
        <v>0.690701064274061</v>
      </c>
      <c r="AV35" s="95">
        <f t="shared" si="16"/>
        <v>0</v>
      </c>
    </row>
    <row r="36" customHeight="1" spans="1:48">
      <c r="A36" s="61">
        <v>709</v>
      </c>
      <c r="B36" s="61" t="s">
        <v>78</v>
      </c>
      <c r="C36" s="61" t="s">
        <v>76</v>
      </c>
      <c r="D36" s="62">
        <v>2</v>
      </c>
      <c r="E36" s="62">
        <v>100</v>
      </c>
      <c r="F36" s="63">
        <v>300</v>
      </c>
      <c r="G36" s="64">
        <v>18000</v>
      </c>
      <c r="H36" s="95">
        <v>4647.34285714287</v>
      </c>
      <c r="I36" s="159">
        <f>VLOOKUP(A36,[5]正式员工数!$A:$C,3,0)</f>
        <v>3</v>
      </c>
      <c r="J36" s="97">
        <f>VLOOKUP(A36,[4]查询时间段分门店销售汇总!$D:$L,9,0)</f>
        <v>25883.4</v>
      </c>
      <c r="K36" s="97">
        <f>VLOOKUP(A36,[4]查询时间段分门店销售汇总!$D:$M,10,0)</f>
        <v>6218.77</v>
      </c>
      <c r="L36" s="98">
        <v>0.258185714285715</v>
      </c>
      <c r="M36" s="159">
        <f t="shared" ref="M36:M67" si="17">G36*3</f>
        <v>54000</v>
      </c>
      <c r="N36" s="159">
        <f t="shared" ref="N36:N67" si="18">H36*3</f>
        <v>13942.0285714286</v>
      </c>
      <c r="O36" s="98">
        <f t="shared" ref="O36:O67" si="19">J36/M36</f>
        <v>0.479322222222222</v>
      </c>
      <c r="P36" s="112">
        <f t="shared" ref="P36:P67" si="20">K36/N36</f>
        <v>0.446044846927378</v>
      </c>
      <c r="Q36" s="167"/>
      <c r="S36" s="151">
        <v>19636.3636363636</v>
      </c>
      <c r="T36" s="151">
        <v>4782.85714285715</v>
      </c>
      <c r="U36" s="168">
        <v>0.243571428571429</v>
      </c>
      <c r="V36" s="151">
        <f t="shared" ref="V36:V67" si="21">S36*3</f>
        <v>58909.0909090908</v>
      </c>
      <c r="W36" s="151">
        <f t="shared" ref="W36:W67" si="22">T36*3</f>
        <v>14348.5714285715</v>
      </c>
      <c r="X36" s="168">
        <f t="shared" ref="X36:X67" si="23">J36/V36</f>
        <v>0.439378703703705</v>
      </c>
      <c r="Y36" s="168">
        <f t="shared" ref="Y36:Y67" si="24">K36/W36</f>
        <v>0.433406909597768</v>
      </c>
      <c r="Z36" s="175"/>
      <c r="AA36" s="175"/>
      <c r="AB36" s="175"/>
      <c r="AC36" s="97">
        <f>VLOOKUP(A36,[6]查询时间段分门店销售汇总!$D:$L,9,0)</f>
        <v>29803.95</v>
      </c>
      <c r="AD36" s="97">
        <f>VLOOKUP(A36,[6]查询时间段分门店销售汇总!$D:$M,10,0)</f>
        <v>8532.91</v>
      </c>
      <c r="AE36" s="95">
        <v>13090.9090909091</v>
      </c>
      <c r="AF36" s="95">
        <v>4032.8181818182</v>
      </c>
      <c r="AG36" s="168">
        <v>0.308062500000001</v>
      </c>
      <c r="AH36" s="108">
        <f t="shared" ref="AH36:AH67" si="25">AE36*4</f>
        <v>52363.6363636364</v>
      </c>
      <c r="AI36" s="108">
        <f t="shared" ref="AI36:AI67" si="26">AF36*4</f>
        <v>16131.2727272728</v>
      </c>
      <c r="AJ36" s="168">
        <f t="shared" ref="AJ36:AJ67" si="27">AC36/AH36</f>
        <v>0.56917265625</v>
      </c>
      <c r="AK36" s="168">
        <f t="shared" ref="AK36:AK67" si="28">AD36/AI36</f>
        <v>0.528966941683007</v>
      </c>
      <c r="AL36" s="175"/>
      <c r="AM36" s="97">
        <v>14727.2727272727</v>
      </c>
      <c r="AN36" s="97">
        <v>4320.87662337664</v>
      </c>
      <c r="AO36" s="168">
        <v>0.293392857142858</v>
      </c>
      <c r="AP36" s="151">
        <f t="shared" ref="AP36:AP67" si="29">AM36*4</f>
        <v>58909.0909090908</v>
      </c>
      <c r="AQ36" s="151">
        <f t="shared" ref="AQ36:AQ67" si="30">AN36*4</f>
        <v>17283.5064935066</v>
      </c>
      <c r="AR36" s="98">
        <f t="shared" ref="AR36:AR67" si="31">AC36/AP36</f>
        <v>0.505931250000001</v>
      </c>
      <c r="AS36" s="98">
        <f t="shared" ref="AS36:AS67" si="32">AD36/AQ36</f>
        <v>0.493702478904141</v>
      </c>
      <c r="AV36" s="95">
        <f t="shared" ref="AV36:AV67" si="33">R36+AB36+AT36+AU36</f>
        <v>0</v>
      </c>
    </row>
    <row r="37" customHeight="1" spans="1:48">
      <c r="A37" s="61">
        <v>329</v>
      </c>
      <c r="B37" s="61" t="s">
        <v>79</v>
      </c>
      <c r="C37" s="61" t="s">
        <v>76</v>
      </c>
      <c r="D37" s="62">
        <v>2</v>
      </c>
      <c r="E37" s="62">
        <v>100</v>
      </c>
      <c r="F37" s="63">
        <v>300</v>
      </c>
      <c r="G37" s="64">
        <v>14520</v>
      </c>
      <c r="H37" s="95">
        <v>2462.592</v>
      </c>
      <c r="I37" s="159">
        <f>VLOOKUP(A37,[5]正式员工数!$A:$C,3,0)</f>
        <v>2</v>
      </c>
      <c r="J37" s="97">
        <v>8278.81</v>
      </c>
      <c r="K37" s="97">
        <v>2512.46</v>
      </c>
      <c r="L37" s="98">
        <v>0.1696</v>
      </c>
      <c r="M37" s="159">
        <f t="shared" si="17"/>
        <v>43560</v>
      </c>
      <c r="N37" s="159">
        <f t="shared" si="18"/>
        <v>7387.776</v>
      </c>
      <c r="O37" s="110">
        <f t="shared" si="19"/>
        <v>0.190055325987144</v>
      </c>
      <c r="P37" s="160">
        <f t="shared" si="20"/>
        <v>0.340083402637005</v>
      </c>
      <c r="Q37" s="167"/>
      <c r="S37" s="151">
        <v>15840</v>
      </c>
      <c r="T37" s="151">
        <v>2534.4</v>
      </c>
      <c r="U37" s="168">
        <v>0.16</v>
      </c>
      <c r="V37" s="151">
        <f t="shared" si="21"/>
        <v>47520</v>
      </c>
      <c r="W37" s="151">
        <f t="shared" si="22"/>
        <v>7603.2</v>
      </c>
      <c r="X37" s="169">
        <f t="shared" si="23"/>
        <v>0.174217382154882</v>
      </c>
      <c r="Y37" s="173">
        <f t="shared" si="24"/>
        <v>0.330447706228956</v>
      </c>
      <c r="Z37" s="174"/>
      <c r="AA37" s="174"/>
      <c r="AB37" s="97"/>
      <c r="AC37" s="97">
        <f>VLOOKUP(A37,[6]查询时间段分门店销售汇总!$D:$L,9,0)</f>
        <v>19053.3</v>
      </c>
      <c r="AD37" s="97">
        <f>VLOOKUP(A37,[6]查询时间段分门店销售汇总!$D:$M,10,0)</f>
        <v>4674.56</v>
      </c>
      <c r="AE37" s="95">
        <v>10560</v>
      </c>
      <c r="AF37" s="95">
        <v>2136.96</v>
      </c>
      <c r="AG37" s="168">
        <v>0.202363636363636</v>
      </c>
      <c r="AH37" s="108">
        <f t="shared" si="25"/>
        <v>42240</v>
      </c>
      <c r="AI37" s="108">
        <f t="shared" si="26"/>
        <v>8547.84</v>
      </c>
      <c r="AJ37" s="168">
        <f t="shared" si="27"/>
        <v>0.451072443181818</v>
      </c>
      <c r="AK37" s="168">
        <f t="shared" si="28"/>
        <v>0.546870320455226</v>
      </c>
      <c r="AL37" s="175"/>
      <c r="AM37" s="97">
        <v>11880</v>
      </c>
      <c r="AN37" s="97">
        <v>2289.6</v>
      </c>
      <c r="AO37" s="168">
        <v>0.192727272727273</v>
      </c>
      <c r="AP37" s="151">
        <f t="shared" si="29"/>
        <v>47520</v>
      </c>
      <c r="AQ37" s="151">
        <f t="shared" si="30"/>
        <v>9158.4</v>
      </c>
      <c r="AR37" s="98">
        <f t="shared" si="31"/>
        <v>0.400953282828283</v>
      </c>
      <c r="AS37" s="98">
        <f t="shared" si="32"/>
        <v>0.510412299091544</v>
      </c>
      <c r="AV37" s="95">
        <f t="shared" si="33"/>
        <v>0</v>
      </c>
    </row>
    <row r="38" customHeight="1" spans="1:48">
      <c r="A38" s="119">
        <v>106399</v>
      </c>
      <c r="B38" s="119" t="s">
        <v>80</v>
      </c>
      <c r="C38" s="119" t="s">
        <v>76</v>
      </c>
      <c r="D38" s="27">
        <v>3</v>
      </c>
      <c r="E38" s="27">
        <v>100</v>
      </c>
      <c r="F38" s="63">
        <v>300</v>
      </c>
      <c r="G38" s="64">
        <v>16000</v>
      </c>
      <c r="H38" s="95">
        <v>4332.18971428571</v>
      </c>
      <c r="I38" s="159">
        <f>VLOOKUP(A38,[5]正式员工数!$A:$C,3,0)</f>
        <v>2</v>
      </c>
      <c r="J38" s="97">
        <f>VLOOKUP(A38,[4]查询时间段分门店销售汇总!$D:$L,9,0)</f>
        <v>39111.29</v>
      </c>
      <c r="K38" s="97">
        <f>VLOOKUP(A38,[4]查询时间段分门店销售汇总!$D:$M,10,0)</f>
        <v>8774.63</v>
      </c>
      <c r="L38" s="98">
        <v>0.270761857142857</v>
      </c>
      <c r="M38" s="159">
        <f t="shared" si="17"/>
        <v>48000</v>
      </c>
      <c r="N38" s="159">
        <f t="shared" si="18"/>
        <v>12996.5691428571</v>
      </c>
      <c r="O38" s="98">
        <f t="shared" si="19"/>
        <v>0.814818541666667</v>
      </c>
      <c r="P38" s="112">
        <f t="shared" si="20"/>
        <v>0.675149718633438</v>
      </c>
      <c r="Q38" s="167"/>
      <c r="S38" s="151">
        <v>17454.5454545455</v>
      </c>
      <c r="T38" s="151">
        <v>4458.51428571429</v>
      </c>
      <c r="U38" s="168">
        <v>0.255435714285714</v>
      </c>
      <c r="V38" s="151">
        <f t="shared" si="21"/>
        <v>52363.6363636365</v>
      </c>
      <c r="W38" s="151">
        <f t="shared" si="22"/>
        <v>13375.5428571429</v>
      </c>
      <c r="X38" s="168">
        <f t="shared" si="23"/>
        <v>0.746916996527776</v>
      </c>
      <c r="Y38" s="168">
        <f t="shared" si="24"/>
        <v>0.656020476605487</v>
      </c>
      <c r="Z38" s="175"/>
      <c r="AA38" s="175"/>
      <c r="AB38" s="175"/>
      <c r="AC38" s="97">
        <f>VLOOKUP(A38,[6]查询时间段分门店销售汇总!$D:$L,9,0)</f>
        <v>34913.71</v>
      </c>
      <c r="AD38" s="97">
        <f>VLOOKUP(A38,[6]查询时间段分门店销售汇总!$D:$M,10,0)</f>
        <v>8750.27</v>
      </c>
      <c r="AE38" s="95">
        <v>11636.3636363636</v>
      </c>
      <c r="AF38" s="95">
        <v>3759.33818181817</v>
      </c>
      <c r="AG38" s="168">
        <v>0.323068125</v>
      </c>
      <c r="AH38" s="108">
        <f t="shared" si="25"/>
        <v>46545.4545454544</v>
      </c>
      <c r="AI38" s="108">
        <f t="shared" si="26"/>
        <v>15037.3527272727</v>
      </c>
      <c r="AJ38" s="168">
        <f t="shared" si="27"/>
        <v>0.750099238281252</v>
      </c>
      <c r="AK38" s="168">
        <f t="shared" si="28"/>
        <v>0.581902290828755</v>
      </c>
      <c r="AL38" s="175"/>
      <c r="AM38" s="97">
        <v>13090.9090909091</v>
      </c>
      <c r="AN38" s="97">
        <v>4027.86233766234</v>
      </c>
      <c r="AO38" s="168">
        <v>0.307683928571428</v>
      </c>
      <c r="AP38" s="151">
        <f t="shared" si="29"/>
        <v>52363.6363636364</v>
      </c>
      <c r="AQ38" s="151">
        <f t="shared" si="30"/>
        <v>16111.4493506494</v>
      </c>
      <c r="AR38" s="98">
        <f t="shared" si="31"/>
        <v>0.666754878472222</v>
      </c>
      <c r="AS38" s="98">
        <f t="shared" si="32"/>
        <v>0.543108804773503</v>
      </c>
      <c r="AV38" s="95">
        <f t="shared" si="33"/>
        <v>0</v>
      </c>
    </row>
    <row r="39" customHeight="1" spans="1:48">
      <c r="A39" s="119">
        <v>101453</v>
      </c>
      <c r="B39" s="119" t="s">
        <v>81</v>
      </c>
      <c r="C39" s="119" t="s">
        <v>76</v>
      </c>
      <c r="D39" s="27">
        <v>3</v>
      </c>
      <c r="E39" s="27">
        <v>100</v>
      </c>
      <c r="F39" s="63">
        <v>300</v>
      </c>
      <c r="G39" s="64">
        <v>15120</v>
      </c>
      <c r="H39" s="95">
        <v>4227.40296</v>
      </c>
      <c r="I39" s="159">
        <f>VLOOKUP(A39,[5]正式员工数!$A:$C,3,0)</f>
        <v>2</v>
      </c>
      <c r="J39" s="97">
        <f>VLOOKUP(A39,[4]查询时间段分门店销售汇总!$D:$L,9,0)</f>
        <v>20909.64</v>
      </c>
      <c r="K39" s="97">
        <f>VLOOKUP(A39,[4]查询时间段分门店销售汇总!$D:$M,10,0)</f>
        <v>6327.7</v>
      </c>
      <c r="L39" s="98">
        <v>0.279590142857143</v>
      </c>
      <c r="M39" s="159">
        <f t="shared" si="17"/>
        <v>45360</v>
      </c>
      <c r="N39" s="159">
        <f t="shared" si="18"/>
        <v>12682.20888</v>
      </c>
      <c r="O39" s="98">
        <f t="shared" si="19"/>
        <v>0.460970899470899</v>
      </c>
      <c r="P39" s="112">
        <f t="shared" si="20"/>
        <v>0.498943051630293</v>
      </c>
      <c r="Q39" s="167"/>
      <c r="S39" s="151">
        <v>16494.5454545455</v>
      </c>
      <c r="T39" s="151">
        <v>4350.67200000002</v>
      </c>
      <c r="U39" s="168">
        <v>0.263764285714286</v>
      </c>
      <c r="V39" s="151">
        <f t="shared" si="21"/>
        <v>49483.6363636365</v>
      </c>
      <c r="W39" s="151">
        <f t="shared" si="22"/>
        <v>13052.0160000001</v>
      </c>
      <c r="X39" s="168">
        <f t="shared" si="23"/>
        <v>0.422556657848323</v>
      </c>
      <c r="Y39" s="168">
        <f t="shared" si="24"/>
        <v>0.484806331834098</v>
      </c>
      <c r="Z39" s="175"/>
      <c r="AA39" s="175"/>
      <c r="AB39" s="175"/>
      <c r="AC39" s="97">
        <f>VLOOKUP(A39,[6]查询时间段分门店销售汇总!$D:$L,9,0)</f>
        <v>27945.13</v>
      </c>
      <c r="AD39" s="97">
        <f>VLOOKUP(A39,[6]查询时间段分门店销售汇总!$D:$M,10,0)</f>
        <v>6248.74</v>
      </c>
      <c r="AE39" s="95">
        <v>10996.3636363636</v>
      </c>
      <c r="AF39" s="95">
        <v>3668.40752727272</v>
      </c>
      <c r="AG39" s="168">
        <v>0.333601875</v>
      </c>
      <c r="AH39" s="108">
        <f t="shared" si="25"/>
        <v>43985.4545454544</v>
      </c>
      <c r="AI39" s="108">
        <f t="shared" si="26"/>
        <v>14673.6301090909</v>
      </c>
      <c r="AJ39" s="168">
        <f t="shared" si="27"/>
        <v>0.635326616236775</v>
      </c>
      <c r="AK39" s="168">
        <f t="shared" si="28"/>
        <v>0.425848270233326</v>
      </c>
      <c r="AL39" s="175"/>
      <c r="AM39" s="97">
        <v>12370.9090909091</v>
      </c>
      <c r="AN39" s="97">
        <v>3930.43663636364</v>
      </c>
      <c r="AO39" s="168">
        <v>0.317716071428572</v>
      </c>
      <c r="AP39" s="151">
        <f t="shared" si="29"/>
        <v>49483.6363636364</v>
      </c>
      <c r="AQ39" s="151">
        <f t="shared" si="30"/>
        <v>15721.7465454546</v>
      </c>
      <c r="AR39" s="98">
        <f t="shared" si="31"/>
        <v>0.564734769988242</v>
      </c>
      <c r="AS39" s="98">
        <f t="shared" si="32"/>
        <v>0.397458385551103</v>
      </c>
      <c r="AV39" s="95">
        <f t="shared" si="33"/>
        <v>0</v>
      </c>
    </row>
    <row r="40" customHeight="1" spans="1:48">
      <c r="A40" s="61">
        <v>120844</v>
      </c>
      <c r="B40" s="61" t="s">
        <v>82</v>
      </c>
      <c r="C40" s="61" t="s">
        <v>76</v>
      </c>
      <c r="D40" s="62">
        <v>4</v>
      </c>
      <c r="E40" s="62">
        <v>100</v>
      </c>
      <c r="F40" s="63">
        <v>300</v>
      </c>
      <c r="G40" s="64">
        <v>13800</v>
      </c>
      <c r="H40" s="95">
        <v>2528.55428571429</v>
      </c>
      <c r="I40" s="159">
        <f>VLOOKUP(A40,[5]正式员工数!$A:$C,3,0)</f>
        <v>3</v>
      </c>
      <c r="J40" s="97">
        <f>VLOOKUP(A40,[4]查询时间段分门店销售汇总!$D:$L,9,0)</f>
        <v>11497.18</v>
      </c>
      <c r="K40" s="97">
        <f>VLOOKUP(A40,[4]查询时间段分门店销售汇总!$D:$M,10,0)</f>
        <v>3697.77</v>
      </c>
      <c r="L40" s="98">
        <v>0.183228571428572</v>
      </c>
      <c r="M40" s="159">
        <f t="shared" si="17"/>
        <v>41400</v>
      </c>
      <c r="N40" s="159">
        <f t="shared" si="18"/>
        <v>7585.66285714287</v>
      </c>
      <c r="O40" s="98">
        <f t="shared" si="19"/>
        <v>0.277709661835749</v>
      </c>
      <c r="P40" s="112">
        <f t="shared" si="20"/>
        <v>0.487468276621084</v>
      </c>
      <c r="Q40" s="167"/>
      <c r="S40" s="151">
        <v>15054.5454545455</v>
      </c>
      <c r="T40" s="151">
        <v>2602.28571428572</v>
      </c>
      <c r="U40" s="168">
        <v>0.172857142857143</v>
      </c>
      <c r="V40" s="151">
        <f t="shared" si="21"/>
        <v>45163.6363636365</v>
      </c>
      <c r="W40" s="151">
        <f t="shared" si="22"/>
        <v>7806.85714285716</v>
      </c>
      <c r="X40" s="168">
        <f t="shared" si="23"/>
        <v>0.254567190016102</v>
      </c>
      <c r="Y40" s="168">
        <f t="shared" si="24"/>
        <v>0.473656675450153</v>
      </c>
      <c r="Z40" s="175"/>
      <c r="AA40" s="175"/>
      <c r="AB40" s="175"/>
      <c r="AC40" s="97">
        <f>VLOOKUP(A40,[6]查询时间段分门店销售汇总!$D:$L,9,0)</f>
        <v>14713.75</v>
      </c>
      <c r="AD40" s="97">
        <f>VLOOKUP(A40,[6]查询时间段分门店销售汇总!$D:$M,10,0)</f>
        <v>4742.27</v>
      </c>
      <c r="AE40" s="95">
        <v>10036.3636363636</v>
      </c>
      <c r="AF40" s="95">
        <v>2194.19999999999</v>
      </c>
      <c r="AG40" s="168">
        <v>0.218625</v>
      </c>
      <c r="AH40" s="108">
        <f t="shared" si="25"/>
        <v>40145.4545454544</v>
      </c>
      <c r="AI40" s="108">
        <f t="shared" si="26"/>
        <v>8776.79999999996</v>
      </c>
      <c r="AJ40" s="168">
        <f t="shared" si="27"/>
        <v>0.366510982789856</v>
      </c>
      <c r="AK40" s="168">
        <f t="shared" si="28"/>
        <v>0.540318795005016</v>
      </c>
      <c r="AL40" s="175"/>
      <c r="AM40" s="97">
        <v>11290.9090909091</v>
      </c>
      <c r="AN40" s="97">
        <v>2350.92857142858</v>
      </c>
      <c r="AO40" s="168">
        <v>0.208214285714286</v>
      </c>
      <c r="AP40" s="151">
        <f t="shared" si="29"/>
        <v>45163.6363636364</v>
      </c>
      <c r="AQ40" s="151">
        <f t="shared" si="30"/>
        <v>9403.71428571432</v>
      </c>
      <c r="AR40" s="98">
        <f t="shared" si="31"/>
        <v>0.325787540257649</v>
      </c>
      <c r="AS40" s="98">
        <f t="shared" si="32"/>
        <v>0.504297542004677</v>
      </c>
      <c r="AV40" s="95">
        <f t="shared" si="33"/>
        <v>0</v>
      </c>
    </row>
    <row r="41" customHeight="1" spans="1:48">
      <c r="A41" s="61">
        <v>114286</v>
      </c>
      <c r="B41" s="61" t="s">
        <v>83</v>
      </c>
      <c r="C41" s="61" t="s">
        <v>76</v>
      </c>
      <c r="D41" s="62">
        <v>4</v>
      </c>
      <c r="E41" s="62">
        <v>100</v>
      </c>
      <c r="F41" s="63">
        <v>300</v>
      </c>
      <c r="G41" s="64">
        <v>14500</v>
      </c>
      <c r="H41" s="95">
        <v>3300.48792857142</v>
      </c>
      <c r="I41" s="159">
        <f>VLOOKUP(A41,[5]正式员工数!$A:$C,3,0)</f>
        <v>2</v>
      </c>
      <c r="J41" s="97">
        <f>VLOOKUP(A41,[4]查询时间段分门店销售汇总!$D:$L,9,0)</f>
        <v>40179.29</v>
      </c>
      <c r="K41" s="97">
        <f>VLOOKUP(A41,[4]查询时间段分门店销售汇总!$D:$M,10,0)</f>
        <v>10151.48</v>
      </c>
      <c r="L41" s="98">
        <v>0.227619857142857</v>
      </c>
      <c r="M41" s="159">
        <f t="shared" si="17"/>
        <v>43500</v>
      </c>
      <c r="N41" s="159">
        <f t="shared" si="18"/>
        <v>9901.46378571426</v>
      </c>
      <c r="O41" s="98">
        <f t="shared" si="19"/>
        <v>0.92366183908046</v>
      </c>
      <c r="P41" s="160">
        <f t="shared" si="20"/>
        <v>1.02525042960279</v>
      </c>
      <c r="Q41" s="167"/>
      <c r="S41" s="151">
        <v>15818.1818181818</v>
      </c>
      <c r="T41" s="151">
        <v>3396.72857142856</v>
      </c>
      <c r="U41" s="168">
        <v>0.214735714285714</v>
      </c>
      <c r="V41" s="151">
        <f t="shared" si="21"/>
        <v>47454.5454545454</v>
      </c>
      <c r="W41" s="151">
        <f t="shared" si="22"/>
        <v>10190.1857142857</v>
      </c>
      <c r="X41" s="168">
        <f t="shared" si="23"/>
        <v>0.846690019157089</v>
      </c>
      <c r="Y41" s="168">
        <f t="shared" si="24"/>
        <v>0.996201667430708</v>
      </c>
      <c r="Z41" s="175"/>
      <c r="AA41" s="175"/>
      <c r="AB41" s="175"/>
      <c r="AC41" s="97">
        <f>VLOOKUP(A41,[6]查询时间段分门店销售汇总!$D:$L,9,0)</f>
        <v>25027.31</v>
      </c>
      <c r="AD41" s="97">
        <f>VLOOKUP(A41,[6]查询时间段分门店销售汇总!$D:$M,10,0)</f>
        <v>6937.94</v>
      </c>
      <c r="AE41" s="95">
        <v>10545.4545454545</v>
      </c>
      <c r="AF41" s="95">
        <v>2864.05977272726</v>
      </c>
      <c r="AG41" s="168">
        <v>0.271591875</v>
      </c>
      <c r="AH41" s="108">
        <f t="shared" si="25"/>
        <v>42181.818181818</v>
      </c>
      <c r="AI41" s="108">
        <f t="shared" si="26"/>
        <v>11456.239090909</v>
      </c>
      <c r="AJ41" s="168">
        <f t="shared" si="27"/>
        <v>0.593319849137934</v>
      </c>
      <c r="AK41" s="168">
        <f t="shared" si="28"/>
        <v>0.605603631780478</v>
      </c>
      <c r="AL41" s="175"/>
      <c r="AM41" s="97">
        <v>11863.6363636364</v>
      </c>
      <c r="AN41" s="97">
        <v>3068.63547077923</v>
      </c>
      <c r="AO41" s="168">
        <v>0.258658928571428</v>
      </c>
      <c r="AP41" s="151">
        <f t="shared" si="29"/>
        <v>47454.5454545456</v>
      </c>
      <c r="AQ41" s="151">
        <f t="shared" si="30"/>
        <v>12274.5418831169</v>
      </c>
      <c r="AR41" s="98">
        <f t="shared" si="31"/>
        <v>0.527395421455937</v>
      </c>
      <c r="AS41" s="98">
        <f t="shared" si="32"/>
        <v>0.565230056328442</v>
      </c>
      <c r="AV41" s="95">
        <f t="shared" si="33"/>
        <v>0</v>
      </c>
    </row>
    <row r="42" customHeight="1" spans="1:48">
      <c r="A42" s="119">
        <v>752</v>
      </c>
      <c r="B42" s="119" t="s">
        <v>84</v>
      </c>
      <c r="C42" s="119" t="s">
        <v>76</v>
      </c>
      <c r="D42" s="27">
        <v>5</v>
      </c>
      <c r="E42" s="27">
        <v>100</v>
      </c>
      <c r="F42" s="63">
        <v>300</v>
      </c>
      <c r="G42" s="64">
        <v>10120</v>
      </c>
      <c r="H42" s="95">
        <v>2623.79649714286</v>
      </c>
      <c r="I42" s="159">
        <f>VLOOKUP(A42,[5]正式员工数!$A:$C,3,0)</f>
        <v>2</v>
      </c>
      <c r="J42" s="97">
        <f>VLOOKUP(A42,[4]查询时间段分门店销售汇总!$D:$L,9,0)</f>
        <v>11653.5</v>
      </c>
      <c r="K42" s="97">
        <f>VLOOKUP(A42,[4]查询时间段分门店销售汇总!$D:$M,10,0)</f>
        <v>3398.76</v>
      </c>
      <c r="L42" s="98">
        <v>0.259268428571428</v>
      </c>
      <c r="M42" s="159">
        <f t="shared" si="17"/>
        <v>30360</v>
      </c>
      <c r="N42" s="159">
        <f t="shared" si="18"/>
        <v>7871.38949142858</v>
      </c>
      <c r="O42" s="98">
        <f t="shared" si="19"/>
        <v>0.383843873517787</v>
      </c>
      <c r="P42" s="112">
        <f t="shared" si="20"/>
        <v>0.43178653574455</v>
      </c>
      <c r="Q42" s="167"/>
      <c r="S42" s="151">
        <v>11040</v>
      </c>
      <c r="T42" s="151">
        <v>2700.30514285714</v>
      </c>
      <c r="U42" s="168">
        <v>0.244592857142857</v>
      </c>
      <c r="V42" s="151">
        <f t="shared" si="21"/>
        <v>33120</v>
      </c>
      <c r="W42" s="151">
        <f t="shared" si="22"/>
        <v>8100.91542857142</v>
      </c>
      <c r="X42" s="168">
        <f t="shared" si="23"/>
        <v>0.351856884057971</v>
      </c>
      <c r="Y42" s="168">
        <f t="shared" si="24"/>
        <v>0.419552583898455</v>
      </c>
      <c r="Z42" s="175"/>
      <c r="AA42" s="175"/>
      <c r="AB42" s="175"/>
      <c r="AC42" s="97">
        <f>VLOOKUP(A42,[6]查询时间段分门店销售汇总!$D:$L,9,0)</f>
        <v>13664.63</v>
      </c>
      <c r="AD42" s="97">
        <f>VLOOKUP(A42,[6]查询时间段分门店销售汇总!$D:$M,10,0)</f>
        <v>4253.69</v>
      </c>
      <c r="AE42" s="95">
        <v>7360</v>
      </c>
      <c r="AF42" s="95">
        <v>2276.8482</v>
      </c>
      <c r="AG42" s="168">
        <v>0.309354375</v>
      </c>
      <c r="AH42" s="108">
        <f t="shared" si="25"/>
        <v>29440</v>
      </c>
      <c r="AI42" s="108">
        <f t="shared" si="26"/>
        <v>9107.3928</v>
      </c>
      <c r="AJ42" s="168">
        <f t="shared" si="27"/>
        <v>0.46415183423913</v>
      </c>
      <c r="AK42" s="168">
        <f t="shared" si="28"/>
        <v>0.467059024839688</v>
      </c>
      <c r="AL42" s="175"/>
      <c r="AM42" s="97">
        <v>8280</v>
      </c>
      <c r="AN42" s="97">
        <v>2439.48021428571</v>
      </c>
      <c r="AO42" s="168">
        <v>0.294623214285714</v>
      </c>
      <c r="AP42" s="151">
        <f t="shared" si="29"/>
        <v>33120</v>
      </c>
      <c r="AQ42" s="151">
        <f t="shared" si="30"/>
        <v>9757.92085714284</v>
      </c>
      <c r="AR42" s="98">
        <f t="shared" si="31"/>
        <v>0.41257940821256</v>
      </c>
      <c r="AS42" s="98">
        <f t="shared" si="32"/>
        <v>0.435921756517043</v>
      </c>
      <c r="AV42" s="95">
        <f t="shared" si="33"/>
        <v>0</v>
      </c>
    </row>
    <row r="43" customHeight="1" spans="1:48">
      <c r="A43" s="119">
        <v>112888</v>
      </c>
      <c r="B43" s="119" t="s">
        <v>85</v>
      </c>
      <c r="C43" s="119" t="s">
        <v>76</v>
      </c>
      <c r="D43" s="27">
        <v>5</v>
      </c>
      <c r="E43" s="27">
        <v>100</v>
      </c>
      <c r="F43" s="63">
        <v>300</v>
      </c>
      <c r="G43" s="64">
        <v>9900</v>
      </c>
      <c r="H43" s="95">
        <v>2720.94428571428</v>
      </c>
      <c r="I43" s="159">
        <f>VLOOKUP(A43,[5]正式员工数!$A:$C,3,0)</f>
        <v>2</v>
      </c>
      <c r="J43" s="97">
        <f>VLOOKUP(A43,[4]查询时间段分门店销售汇总!$D:$L,9,0)</f>
        <v>19785.05</v>
      </c>
      <c r="K43" s="97">
        <f>VLOOKUP(A43,[4]查询时间段分门店销售汇总!$D:$M,10,0)</f>
        <v>4799.4</v>
      </c>
      <c r="L43" s="98">
        <v>0.274842857142857</v>
      </c>
      <c r="M43" s="159">
        <f t="shared" si="17"/>
        <v>29700</v>
      </c>
      <c r="N43" s="159">
        <f t="shared" si="18"/>
        <v>8162.83285714284</v>
      </c>
      <c r="O43" s="98">
        <f t="shared" si="19"/>
        <v>0.6661632996633</v>
      </c>
      <c r="P43" s="112">
        <f t="shared" si="20"/>
        <v>0.587957647056354</v>
      </c>
      <c r="Q43" s="167"/>
      <c r="S43" s="151">
        <v>10800</v>
      </c>
      <c r="T43" s="151">
        <v>2800.28571428571</v>
      </c>
      <c r="U43" s="168">
        <v>0.259285714285714</v>
      </c>
      <c r="V43" s="151">
        <f t="shared" si="21"/>
        <v>32400</v>
      </c>
      <c r="W43" s="151">
        <f t="shared" si="22"/>
        <v>8400.85714285713</v>
      </c>
      <c r="X43" s="168">
        <f t="shared" si="23"/>
        <v>0.610649691358025</v>
      </c>
      <c r="Y43" s="168">
        <f t="shared" si="24"/>
        <v>0.571298847056424</v>
      </c>
      <c r="Z43" s="175"/>
      <c r="AA43" s="175"/>
      <c r="AB43" s="175"/>
      <c r="AC43" s="97">
        <f>VLOOKUP(A43,[6]查询时间段分门店销售汇总!$D:$L,9,0)</f>
        <v>14818.15</v>
      </c>
      <c r="AD43" s="97">
        <f>VLOOKUP(A43,[6]查询时间段分门店销售汇总!$D:$M,10,0)</f>
        <v>4478.44</v>
      </c>
      <c r="AE43" s="95">
        <v>7200</v>
      </c>
      <c r="AF43" s="95">
        <v>2361.15</v>
      </c>
      <c r="AG43" s="168">
        <v>0.3279375</v>
      </c>
      <c r="AH43" s="108">
        <f t="shared" si="25"/>
        <v>28800</v>
      </c>
      <c r="AI43" s="108">
        <f t="shared" si="26"/>
        <v>9444.6</v>
      </c>
      <c r="AJ43" s="168">
        <f t="shared" si="27"/>
        <v>0.514519097222222</v>
      </c>
      <c r="AK43" s="168">
        <f t="shared" si="28"/>
        <v>0.474179954683099</v>
      </c>
      <c r="AL43" s="175"/>
      <c r="AM43" s="97">
        <v>8100</v>
      </c>
      <c r="AN43" s="97">
        <v>2529.80357142857</v>
      </c>
      <c r="AO43" s="168">
        <v>0.312321428571428</v>
      </c>
      <c r="AP43" s="151">
        <f t="shared" si="29"/>
        <v>32400</v>
      </c>
      <c r="AQ43" s="151">
        <f t="shared" si="30"/>
        <v>10119.2142857143</v>
      </c>
      <c r="AR43" s="98">
        <f t="shared" si="31"/>
        <v>0.457350308641975</v>
      </c>
      <c r="AS43" s="98">
        <f t="shared" si="32"/>
        <v>0.442567957704226</v>
      </c>
      <c r="AV43" s="95">
        <f t="shared" si="33"/>
        <v>0</v>
      </c>
    </row>
    <row r="44" customHeight="1" spans="1:48">
      <c r="A44" s="119">
        <v>570</v>
      </c>
      <c r="B44" s="119" t="s">
        <v>86</v>
      </c>
      <c r="C44" s="119" t="s">
        <v>76</v>
      </c>
      <c r="D44" s="27">
        <v>5</v>
      </c>
      <c r="E44" s="27">
        <v>100</v>
      </c>
      <c r="F44" s="63">
        <v>300</v>
      </c>
      <c r="G44" s="64">
        <v>9900</v>
      </c>
      <c r="H44" s="95">
        <v>2480.18194285714</v>
      </c>
      <c r="I44" s="159">
        <f>VLOOKUP(A44,[5]正式员工数!$A:$C,3,0)</f>
        <v>2</v>
      </c>
      <c r="J44" s="97">
        <f>VLOOKUP(A44,[4]查询时间段分门店销售汇总!$D:$L,9,0)</f>
        <v>18686.55</v>
      </c>
      <c r="K44" s="97">
        <f>VLOOKUP(A44,[4]查询时间段分门店销售汇总!$D:$M,10,0)</f>
        <v>4604.63</v>
      </c>
      <c r="L44" s="98">
        <v>0.250523428571428</v>
      </c>
      <c r="M44" s="159">
        <f t="shared" si="17"/>
        <v>29700</v>
      </c>
      <c r="N44" s="159">
        <f t="shared" si="18"/>
        <v>7440.54582857142</v>
      </c>
      <c r="O44" s="98">
        <f t="shared" si="19"/>
        <v>0.629176767676768</v>
      </c>
      <c r="P44" s="112">
        <f t="shared" si="20"/>
        <v>0.618856479899417</v>
      </c>
      <c r="Q44" s="167"/>
      <c r="S44" s="151">
        <v>10800</v>
      </c>
      <c r="T44" s="151">
        <v>2552.50285714286</v>
      </c>
      <c r="U44" s="168">
        <v>0.236342857142857</v>
      </c>
      <c r="V44" s="151">
        <f t="shared" si="21"/>
        <v>32400</v>
      </c>
      <c r="W44" s="151">
        <f t="shared" si="22"/>
        <v>7657.50857142858</v>
      </c>
      <c r="X44" s="168">
        <f t="shared" si="23"/>
        <v>0.57674537037037</v>
      </c>
      <c r="Y44" s="168">
        <f t="shared" si="24"/>
        <v>0.601322212968932</v>
      </c>
      <c r="Z44" s="175"/>
      <c r="AA44" s="175"/>
      <c r="AB44" s="175"/>
      <c r="AC44" s="97">
        <f>VLOOKUP(A44,[6]查询时间段分门店销售汇总!$D:$L,9,0)</f>
        <v>19890.16</v>
      </c>
      <c r="AD44" s="97">
        <f>VLOOKUP(A44,[6]查询时间段分门店销售汇总!$D:$M,10,0)</f>
        <v>5857.46</v>
      </c>
      <c r="AE44" s="95">
        <v>7200</v>
      </c>
      <c r="AF44" s="95">
        <v>2152.224</v>
      </c>
      <c r="AG44" s="168">
        <v>0.29892</v>
      </c>
      <c r="AH44" s="108">
        <f t="shared" si="25"/>
        <v>28800</v>
      </c>
      <c r="AI44" s="108">
        <f t="shared" si="26"/>
        <v>8608.896</v>
      </c>
      <c r="AJ44" s="168">
        <f t="shared" si="27"/>
        <v>0.690630555555556</v>
      </c>
      <c r="AK44" s="168">
        <f t="shared" si="28"/>
        <v>0.680396185527157</v>
      </c>
      <c r="AL44" s="175"/>
      <c r="AM44" s="97">
        <v>8100</v>
      </c>
      <c r="AN44" s="97">
        <v>2305.95428571428</v>
      </c>
      <c r="AO44" s="168">
        <v>0.284685714285714</v>
      </c>
      <c r="AP44" s="151">
        <f t="shared" si="29"/>
        <v>32400</v>
      </c>
      <c r="AQ44" s="151">
        <f t="shared" si="30"/>
        <v>9223.81714285712</v>
      </c>
      <c r="AR44" s="98">
        <f t="shared" si="31"/>
        <v>0.613893827160494</v>
      </c>
      <c r="AS44" s="98">
        <f t="shared" si="32"/>
        <v>0.635036439825348</v>
      </c>
      <c r="AV44" s="95">
        <f t="shared" si="33"/>
        <v>0</v>
      </c>
    </row>
    <row r="45" customHeight="1" spans="1:48">
      <c r="A45" s="61">
        <v>113833</v>
      </c>
      <c r="B45" s="61" t="s">
        <v>87</v>
      </c>
      <c r="C45" s="61" t="s">
        <v>76</v>
      </c>
      <c r="D45" s="62">
        <v>6</v>
      </c>
      <c r="E45" s="62">
        <v>100</v>
      </c>
      <c r="F45" s="63">
        <v>300</v>
      </c>
      <c r="G45" s="64">
        <v>8800</v>
      </c>
      <c r="H45" s="95">
        <v>2345.32571428571</v>
      </c>
      <c r="I45" s="159">
        <f>VLOOKUP(A45,[5]正式员工数!$A:$C,3,0)</f>
        <v>2</v>
      </c>
      <c r="J45" s="97">
        <f>VLOOKUP(A45,[4]查询时间段分门店销售汇总!$D:$L,9,0)</f>
        <v>16799.7</v>
      </c>
      <c r="K45" s="97">
        <f>VLOOKUP(A45,[4]查询时间段分门店销售汇总!$D:$M,10,0)</f>
        <v>4302.22</v>
      </c>
      <c r="L45" s="98">
        <v>0.266514285714285</v>
      </c>
      <c r="M45" s="159">
        <f t="shared" si="17"/>
        <v>26400</v>
      </c>
      <c r="N45" s="159">
        <f t="shared" si="18"/>
        <v>7035.97714285713</v>
      </c>
      <c r="O45" s="98">
        <f t="shared" si="19"/>
        <v>0.636352272727273</v>
      </c>
      <c r="P45" s="112">
        <f t="shared" si="20"/>
        <v>0.611460201283852</v>
      </c>
      <c r="Q45" s="167"/>
      <c r="S45" s="151">
        <v>9600</v>
      </c>
      <c r="T45" s="151">
        <v>2413.71428571428</v>
      </c>
      <c r="U45" s="168">
        <v>0.251428571428571</v>
      </c>
      <c r="V45" s="151">
        <f t="shared" si="21"/>
        <v>28800</v>
      </c>
      <c r="W45" s="151">
        <f t="shared" si="22"/>
        <v>7241.14285714284</v>
      </c>
      <c r="X45" s="168">
        <f t="shared" si="23"/>
        <v>0.583322916666667</v>
      </c>
      <c r="Y45" s="168">
        <f t="shared" si="24"/>
        <v>0.59413549558081</v>
      </c>
      <c r="Z45" s="175"/>
      <c r="AA45" s="175"/>
      <c r="AB45" s="175"/>
      <c r="AC45" s="97">
        <f>VLOOKUP(A45,[6]查询时间段分门店销售汇总!$D:$L,9,0)</f>
        <v>23394.62</v>
      </c>
      <c r="AD45" s="97">
        <f>VLOOKUP(A45,[6]查询时间段分门店销售汇总!$D:$M,10,0)</f>
        <v>6911.12</v>
      </c>
      <c r="AE45" s="95">
        <v>6400</v>
      </c>
      <c r="AF45" s="95">
        <v>2035.2</v>
      </c>
      <c r="AG45" s="168">
        <v>0.318</v>
      </c>
      <c r="AH45" s="108">
        <f t="shared" si="25"/>
        <v>25600</v>
      </c>
      <c r="AI45" s="108">
        <f t="shared" si="26"/>
        <v>8140.8</v>
      </c>
      <c r="AJ45" s="168">
        <f t="shared" si="27"/>
        <v>0.91385234375</v>
      </c>
      <c r="AK45" s="168">
        <f t="shared" si="28"/>
        <v>0.848948506289308</v>
      </c>
      <c r="AL45" s="175"/>
      <c r="AM45" s="97">
        <v>7200</v>
      </c>
      <c r="AN45" s="97">
        <v>2180.57142857143</v>
      </c>
      <c r="AO45" s="168">
        <v>0.302857142857142</v>
      </c>
      <c r="AP45" s="151">
        <f t="shared" si="29"/>
        <v>28800</v>
      </c>
      <c r="AQ45" s="151">
        <f t="shared" si="30"/>
        <v>8722.28571428572</v>
      </c>
      <c r="AR45" s="98">
        <f t="shared" si="31"/>
        <v>0.812313194444444</v>
      </c>
      <c r="AS45" s="98">
        <f t="shared" si="32"/>
        <v>0.792351939203354</v>
      </c>
      <c r="AV45" s="95">
        <f t="shared" si="33"/>
        <v>0</v>
      </c>
    </row>
    <row r="46" customHeight="1" spans="1:48">
      <c r="A46" s="61">
        <v>104429</v>
      </c>
      <c r="B46" s="61" t="s">
        <v>88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v>1784.19654285715</v>
      </c>
      <c r="I46" s="159">
        <f>VLOOKUP(A46,[5]正式员工数!$A:$C,3,0)</f>
        <v>2</v>
      </c>
      <c r="J46" s="97">
        <f>VLOOKUP(A46,[4]查询时间段分门店销售汇总!$D:$L,9,0)</f>
        <v>20333.61</v>
      </c>
      <c r="K46" s="97">
        <f>VLOOKUP(A46,[4]查询时间段分门店销售汇总!$D:$M,10,0)</f>
        <v>3994.35</v>
      </c>
      <c r="L46" s="98">
        <v>0.189808142857143</v>
      </c>
      <c r="M46" s="159">
        <f t="shared" si="17"/>
        <v>28200</v>
      </c>
      <c r="N46" s="159">
        <f t="shared" si="18"/>
        <v>5352.58962857145</v>
      </c>
      <c r="O46" s="98">
        <f t="shared" si="19"/>
        <v>0.72105</v>
      </c>
      <c r="P46" s="112">
        <f t="shared" si="20"/>
        <v>0.746246261562564</v>
      </c>
      <c r="Q46" s="167"/>
      <c r="S46" s="151">
        <v>10254.5454545455</v>
      </c>
      <c r="T46" s="151">
        <v>1836.22285714287</v>
      </c>
      <c r="U46" s="168">
        <v>0.179064285714286</v>
      </c>
      <c r="V46" s="151">
        <f t="shared" si="21"/>
        <v>30763.6363636365</v>
      </c>
      <c r="W46" s="151">
        <f t="shared" si="22"/>
        <v>5508.66857142861</v>
      </c>
      <c r="X46" s="168">
        <f t="shared" si="23"/>
        <v>0.660962499999997</v>
      </c>
      <c r="Y46" s="168">
        <f t="shared" si="24"/>
        <v>0.725102617484956</v>
      </c>
      <c r="Z46" s="175"/>
      <c r="AA46" s="175"/>
      <c r="AB46" s="175"/>
      <c r="AC46" s="97">
        <f>VLOOKUP(A46,[6]查询时间段分门店销售汇总!$D:$L,9,0)</f>
        <v>16790.22</v>
      </c>
      <c r="AD46" s="97">
        <f>VLOOKUP(A46,[6]查询时间段分门店销售汇总!$D:$M,10,0)</f>
        <v>3892.46</v>
      </c>
      <c r="AE46" s="95">
        <v>6836.36363636364</v>
      </c>
      <c r="AF46" s="95">
        <v>1548.26972727273</v>
      </c>
      <c r="AG46" s="168">
        <v>0.226475625</v>
      </c>
      <c r="AH46" s="108">
        <f t="shared" si="25"/>
        <v>27345.4545454546</v>
      </c>
      <c r="AI46" s="108">
        <f t="shared" si="26"/>
        <v>6193.07890909092</v>
      </c>
      <c r="AJ46" s="168">
        <f t="shared" si="27"/>
        <v>0.614004055851064</v>
      </c>
      <c r="AK46" s="168">
        <f t="shared" si="28"/>
        <v>0.628517746526077</v>
      </c>
      <c r="AL46" s="175"/>
      <c r="AM46" s="97">
        <v>7690.90909090909</v>
      </c>
      <c r="AN46" s="97">
        <v>1658.86042207792</v>
      </c>
      <c r="AO46" s="168">
        <v>0.215691071428572</v>
      </c>
      <c r="AP46" s="151">
        <f t="shared" si="29"/>
        <v>30763.6363636364</v>
      </c>
      <c r="AQ46" s="151">
        <f t="shared" si="30"/>
        <v>6635.44168831168</v>
      </c>
      <c r="AR46" s="98">
        <f t="shared" si="31"/>
        <v>0.545781382978723</v>
      </c>
      <c r="AS46" s="98">
        <f t="shared" si="32"/>
        <v>0.58661656342434</v>
      </c>
      <c r="AV46" s="95">
        <f t="shared" si="33"/>
        <v>0</v>
      </c>
    </row>
    <row r="47" customHeight="1" spans="1:48">
      <c r="A47" s="61">
        <v>118951</v>
      </c>
      <c r="B47" s="61" t="s">
        <v>89</v>
      </c>
      <c r="C47" s="61" t="s">
        <v>76</v>
      </c>
      <c r="D47" s="62">
        <v>6</v>
      </c>
      <c r="E47" s="62">
        <v>100</v>
      </c>
      <c r="F47" s="63">
        <v>300</v>
      </c>
      <c r="G47" s="64">
        <v>9400</v>
      </c>
      <c r="H47" s="95">
        <v>2421.46551428572</v>
      </c>
      <c r="I47" s="159">
        <f>VLOOKUP(A47,[5]正式员工数!$A:$C,3,0)</f>
        <v>2</v>
      </c>
      <c r="J47" s="97">
        <f>VLOOKUP(A47,[4]查询时间段分门店销售汇总!$D:$L,9,0)</f>
        <v>11513.74</v>
      </c>
      <c r="K47" s="97">
        <f>VLOOKUP(A47,[4]查询时间段分门店销售汇总!$D:$M,10,0)</f>
        <v>3376.47</v>
      </c>
      <c r="L47" s="98">
        <v>0.257602714285715</v>
      </c>
      <c r="M47" s="159">
        <f t="shared" si="17"/>
        <v>28200</v>
      </c>
      <c r="N47" s="159">
        <f t="shared" si="18"/>
        <v>7264.39654285716</v>
      </c>
      <c r="O47" s="98">
        <f t="shared" si="19"/>
        <v>0.408288652482269</v>
      </c>
      <c r="P47" s="112">
        <f t="shared" si="20"/>
        <v>0.464797038553735</v>
      </c>
      <c r="Q47" s="167"/>
      <c r="S47" s="151">
        <v>10254.5454545455</v>
      </c>
      <c r="T47" s="151">
        <v>2492.0742857143</v>
      </c>
      <c r="U47" s="168">
        <v>0.243021428571429</v>
      </c>
      <c r="V47" s="151">
        <f t="shared" si="21"/>
        <v>30763.6363636365</v>
      </c>
      <c r="W47" s="151">
        <f t="shared" si="22"/>
        <v>7476.2228571429</v>
      </c>
      <c r="X47" s="168">
        <f t="shared" si="23"/>
        <v>0.374264598108745</v>
      </c>
      <c r="Y47" s="168">
        <f t="shared" si="24"/>
        <v>0.451627789128045</v>
      </c>
      <c r="Z47" s="175"/>
      <c r="AA47" s="175"/>
      <c r="AB47" s="175"/>
      <c r="AC47" s="97">
        <f>VLOOKUP(A47,[6]查询时间段分门店销售汇总!$D:$L,9,0)</f>
        <v>14099.74</v>
      </c>
      <c r="AD47" s="97">
        <f>VLOOKUP(A47,[6]查询时间段分门店销售汇总!$D:$M,10,0)</f>
        <v>4701.9</v>
      </c>
      <c r="AE47" s="95">
        <v>6836.36363636364</v>
      </c>
      <c r="AF47" s="95">
        <v>2101.27172727273</v>
      </c>
      <c r="AG47" s="168">
        <v>0.307366875000001</v>
      </c>
      <c r="AH47" s="108">
        <f t="shared" si="25"/>
        <v>27345.4545454546</v>
      </c>
      <c r="AI47" s="108">
        <f t="shared" si="26"/>
        <v>8405.08690909092</v>
      </c>
      <c r="AJ47" s="168">
        <f t="shared" si="27"/>
        <v>0.515615492021276</v>
      </c>
      <c r="AK47" s="168">
        <f t="shared" si="28"/>
        <v>0.559411229277646</v>
      </c>
      <c r="AL47" s="175"/>
      <c r="AM47" s="97">
        <v>7690.90909090909</v>
      </c>
      <c r="AN47" s="97">
        <v>2251.36256493507</v>
      </c>
      <c r="AO47" s="168">
        <v>0.292730357142858</v>
      </c>
      <c r="AP47" s="151">
        <f t="shared" si="29"/>
        <v>30763.6363636364</v>
      </c>
      <c r="AQ47" s="151">
        <f t="shared" si="30"/>
        <v>9005.45025974028</v>
      </c>
      <c r="AR47" s="98">
        <f t="shared" si="31"/>
        <v>0.45832488179669</v>
      </c>
      <c r="AS47" s="98">
        <f t="shared" si="32"/>
        <v>0.522117147325802</v>
      </c>
      <c r="AV47" s="95">
        <f t="shared" si="33"/>
        <v>0</v>
      </c>
    </row>
    <row r="48" customHeight="1" spans="1:48">
      <c r="A48" s="119">
        <v>113025</v>
      </c>
      <c r="B48" s="119" t="s">
        <v>90</v>
      </c>
      <c r="C48" s="119" t="s">
        <v>76</v>
      </c>
      <c r="D48" s="27">
        <v>7</v>
      </c>
      <c r="E48" s="27">
        <v>100</v>
      </c>
      <c r="F48" s="63">
        <v>300</v>
      </c>
      <c r="G48" s="64">
        <v>8360</v>
      </c>
      <c r="H48" s="95">
        <v>1886.19156</v>
      </c>
      <c r="I48" s="159">
        <f>VLOOKUP(A48,[5]正式员工数!$A:$C,3,0)</f>
        <v>2</v>
      </c>
      <c r="J48" s="97">
        <f>VLOOKUP(A48,[4]查询时间段分门店销售汇总!$D:$L,9,0)</f>
        <v>11507.41</v>
      </c>
      <c r="K48" s="97">
        <f>VLOOKUP(A48,[4]查询时间段分门店销售汇总!$D:$M,10,0)</f>
        <v>3110.11</v>
      </c>
      <c r="L48" s="98">
        <v>0.225621</v>
      </c>
      <c r="M48" s="159">
        <f t="shared" si="17"/>
        <v>25080</v>
      </c>
      <c r="N48" s="159">
        <f t="shared" si="18"/>
        <v>5658.57468</v>
      </c>
      <c r="O48" s="98">
        <f t="shared" si="19"/>
        <v>0.458828149920255</v>
      </c>
      <c r="P48" s="112">
        <f t="shared" si="20"/>
        <v>0.549627808393615</v>
      </c>
      <c r="Q48" s="167"/>
      <c r="S48" s="151">
        <v>9120</v>
      </c>
      <c r="T48" s="151">
        <v>1941.192</v>
      </c>
      <c r="U48" s="168">
        <v>0.21285</v>
      </c>
      <c r="V48" s="151">
        <f t="shared" si="21"/>
        <v>27360</v>
      </c>
      <c r="W48" s="151">
        <f t="shared" si="22"/>
        <v>5823.576</v>
      </c>
      <c r="X48" s="168">
        <f t="shared" si="23"/>
        <v>0.420592470760234</v>
      </c>
      <c r="Y48" s="168">
        <f t="shared" si="24"/>
        <v>0.534055020489129</v>
      </c>
      <c r="Z48" s="175"/>
      <c r="AA48" s="175"/>
      <c r="AB48" s="175"/>
      <c r="AC48" s="97">
        <f>VLOOKUP(A48,[6]查询时间段分门店销售汇总!$D:$L,9,0)</f>
        <v>14233.03</v>
      </c>
      <c r="AD48" s="97">
        <f>VLOOKUP(A48,[6]查询时间段分门店销售汇总!$D:$M,10,0)</f>
        <v>4751.49</v>
      </c>
      <c r="AE48" s="95">
        <v>6080</v>
      </c>
      <c r="AF48" s="95">
        <v>1636.7778</v>
      </c>
      <c r="AG48" s="168">
        <v>0.269206875</v>
      </c>
      <c r="AH48" s="108">
        <f t="shared" si="25"/>
        <v>24320</v>
      </c>
      <c r="AI48" s="108">
        <f t="shared" si="26"/>
        <v>6547.1112</v>
      </c>
      <c r="AJ48" s="168">
        <f t="shared" si="27"/>
        <v>0.585239720394737</v>
      </c>
      <c r="AK48" s="168">
        <f t="shared" si="28"/>
        <v>0.72573839894456</v>
      </c>
      <c r="AL48" s="175"/>
      <c r="AM48" s="97">
        <v>6840</v>
      </c>
      <c r="AN48" s="97">
        <v>1753.6905</v>
      </c>
      <c r="AO48" s="168">
        <v>0.2563875</v>
      </c>
      <c r="AP48" s="151">
        <f t="shared" si="29"/>
        <v>27360</v>
      </c>
      <c r="AQ48" s="151">
        <f t="shared" si="30"/>
        <v>7014.762</v>
      </c>
      <c r="AR48" s="98">
        <f t="shared" si="31"/>
        <v>0.520213084795322</v>
      </c>
      <c r="AS48" s="98">
        <f t="shared" si="32"/>
        <v>0.677355839014923</v>
      </c>
      <c r="AV48" s="95">
        <f t="shared" si="33"/>
        <v>0</v>
      </c>
    </row>
    <row r="49" customHeight="1" spans="1:48">
      <c r="A49" s="119">
        <v>116773</v>
      </c>
      <c r="B49" s="119" t="s">
        <v>91</v>
      </c>
      <c r="C49" s="119" t="s">
        <v>76</v>
      </c>
      <c r="D49" s="27">
        <v>7</v>
      </c>
      <c r="E49" s="27">
        <v>100</v>
      </c>
      <c r="F49" s="63">
        <v>300</v>
      </c>
      <c r="G49" s="64">
        <v>8000</v>
      </c>
      <c r="H49" s="95">
        <v>2132.11428571428</v>
      </c>
      <c r="I49" s="159">
        <f>VLOOKUP(A49,[5]正式员工数!$A:$C,3,0)</f>
        <v>2</v>
      </c>
      <c r="J49" s="97">
        <f>VLOOKUP(A49,[4]查询时间段分门店销售汇总!$D:$L,9,0)</f>
        <v>20701.34</v>
      </c>
      <c r="K49" s="97">
        <f>VLOOKUP(A49,[4]查询时间段分门店销售汇总!$D:$M,10,0)</f>
        <v>5967.72</v>
      </c>
      <c r="L49" s="98">
        <v>0.266514285714285</v>
      </c>
      <c r="M49" s="159">
        <f t="shared" si="17"/>
        <v>24000</v>
      </c>
      <c r="N49" s="159">
        <f t="shared" si="18"/>
        <v>6396.34285714284</v>
      </c>
      <c r="O49" s="98">
        <f t="shared" si="19"/>
        <v>0.862555833333333</v>
      </c>
      <c r="P49" s="112">
        <f t="shared" si="20"/>
        <v>0.932989386792455</v>
      </c>
      <c r="Q49" s="167"/>
      <c r="S49" s="151">
        <v>8727.27272727273</v>
      </c>
      <c r="T49" s="151">
        <v>2194.28571428571</v>
      </c>
      <c r="U49" s="168">
        <v>0.251428571428571</v>
      </c>
      <c r="V49" s="151">
        <f t="shared" si="21"/>
        <v>26181.8181818182</v>
      </c>
      <c r="W49" s="151">
        <f t="shared" si="22"/>
        <v>6582.85714285713</v>
      </c>
      <c r="X49" s="168">
        <f t="shared" si="23"/>
        <v>0.790676180555555</v>
      </c>
      <c r="Y49" s="168">
        <f t="shared" si="24"/>
        <v>0.906554687500002</v>
      </c>
      <c r="Z49" s="175"/>
      <c r="AA49" s="175"/>
      <c r="AB49" s="175"/>
      <c r="AC49" s="97">
        <f>VLOOKUP(A49,[6]查询时间段分门店销售汇总!$D:$L,9,0)</f>
        <v>26173.07</v>
      </c>
      <c r="AD49" s="97">
        <f>VLOOKUP(A49,[6]查询时间段分门店销售汇总!$D:$M,10,0)</f>
        <v>7422.17</v>
      </c>
      <c r="AE49" s="95">
        <v>5818.18181818182</v>
      </c>
      <c r="AF49" s="95">
        <v>1850.18181818182</v>
      </c>
      <c r="AG49" s="168">
        <v>0.318</v>
      </c>
      <c r="AH49" s="108">
        <f t="shared" si="25"/>
        <v>23272.7272727273</v>
      </c>
      <c r="AI49" s="108">
        <f t="shared" si="26"/>
        <v>7400.72727272728</v>
      </c>
      <c r="AJ49" s="173">
        <f t="shared" si="27"/>
        <v>1.1246241015625</v>
      </c>
      <c r="AK49" s="173">
        <f t="shared" si="28"/>
        <v>1.00289738109277</v>
      </c>
      <c r="AL49" s="175" t="s">
        <v>49</v>
      </c>
      <c r="AM49" s="97">
        <v>6545.45454545455</v>
      </c>
      <c r="AN49" s="97">
        <v>1982.33766233766</v>
      </c>
      <c r="AO49" s="168">
        <v>0.302857142857142</v>
      </c>
      <c r="AP49" s="151">
        <f t="shared" si="29"/>
        <v>26181.8181818182</v>
      </c>
      <c r="AQ49" s="151">
        <f t="shared" si="30"/>
        <v>7929.35064935064</v>
      </c>
      <c r="AR49" s="98">
        <f t="shared" si="31"/>
        <v>0.999665868055555</v>
      </c>
      <c r="AS49" s="98">
        <f t="shared" si="32"/>
        <v>0.936037555686584</v>
      </c>
      <c r="AV49" s="95">
        <f t="shared" si="33"/>
        <v>0</v>
      </c>
    </row>
    <row r="50" customHeight="1" spans="1:48">
      <c r="A50" s="61">
        <v>119263</v>
      </c>
      <c r="B50" s="61" t="s">
        <v>92</v>
      </c>
      <c r="C50" s="61" t="s">
        <v>76</v>
      </c>
      <c r="D50" s="62">
        <v>8</v>
      </c>
      <c r="E50" s="62">
        <v>100</v>
      </c>
      <c r="F50" s="63">
        <v>300</v>
      </c>
      <c r="G50" s="64">
        <v>9500</v>
      </c>
      <c r="H50" s="95">
        <v>2057.15714285714</v>
      </c>
      <c r="I50" s="159">
        <f>VLOOKUP(A50,[5]正式员工数!$A:$C,3,0)</f>
        <v>2</v>
      </c>
      <c r="J50" s="97">
        <f>VLOOKUP(A50,[4]查询时间段分门店销售汇总!$D:$L,9,0)</f>
        <v>28791.47</v>
      </c>
      <c r="K50" s="97">
        <f>VLOOKUP(A50,[4]查询时间段分门店销售汇总!$D:$M,10,0)</f>
        <v>4577.37</v>
      </c>
      <c r="L50" s="98">
        <v>0.216542857142857</v>
      </c>
      <c r="M50" s="159">
        <f t="shared" si="17"/>
        <v>28500</v>
      </c>
      <c r="N50" s="159">
        <f t="shared" si="18"/>
        <v>6171.47142857142</v>
      </c>
      <c r="O50" s="110">
        <f t="shared" si="19"/>
        <v>1.01022701754386</v>
      </c>
      <c r="P50" s="112">
        <f t="shared" si="20"/>
        <v>0.741698321539435</v>
      </c>
      <c r="Q50" s="167" t="s">
        <v>49</v>
      </c>
      <c r="S50" s="151">
        <v>10363.6363636364</v>
      </c>
      <c r="T50" s="151">
        <v>2117.14285714286</v>
      </c>
      <c r="U50" s="168">
        <v>0.204285714285714</v>
      </c>
      <c r="V50" s="151">
        <f t="shared" si="21"/>
        <v>31090.9090909092</v>
      </c>
      <c r="W50" s="151">
        <f t="shared" si="22"/>
        <v>6351.42857142858</v>
      </c>
      <c r="X50" s="168">
        <f t="shared" si="23"/>
        <v>0.926041432748535</v>
      </c>
      <c r="Y50" s="168">
        <f t="shared" si="24"/>
        <v>0.720683535762482</v>
      </c>
      <c r="Z50" s="175"/>
      <c r="AA50" s="175"/>
      <c r="AB50" s="175"/>
      <c r="AC50" s="97">
        <f>VLOOKUP(A50,[6]查询时间段分门店销售汇总!$D:$L,9,0)</f>
        <v>18911.22</v>
      </c>
      <c r="AD50" s="97">
        <f>VLOOKUP(A50,[6]查询时间段分门店销售汇总!$D:$M,10,0)</f>
        <v>5967.21</v>
      </c>
      <c r="AE50" s="95">
        <v>6909.09090909091</v>
      </c>
      <c r="AF50" s="95">
        <v>1785.13636363636</v>
      </c>
      <c r="AG50" s="168">
        <v>0.258375</v>
      </c>
      <c r="AH50" s="108">
        <f t="shared" si="25"/>
        <v>27636.3636363636</v>
      </c>
      <c r="AI50" s="108">
        <f t="shared" si="26"/>
        <v>7140.54545454544</v>
      </c>
      <c r="AJ50" s="168">
        <f t="shared" si="27"/>
        <v>0.684287565789474</v>
      </c>
      <c r="AK50" s="168">
        <f t="shared" si="28"/>
        <v>0.835679856389888</v>
      </c>
      <c r="AL50" s="175"/>
      <c r="AM50" s="97">
        <v>7772.72727272727</v>
      </c>
      <c r="AN50" s="97">
        <v>1912.6461038961</v>
      </c>
      <c r="AO50" s="168">
        <v>0.246071428571428</v>
      </c>
      <c r="AP50" s="151">
        <f t="shared" si="29"/>
        <v>31090.9090909091</v>
      </c>
      <c r="AQ50" s="151">
        <f t="shared" si="30"/>
        <v>7650.5844155844</v>
      </c>
      <c r="AR50" s="98">
        <f t="shared" si="31"/>
        <v>0.608255614035088</v>
      </c>
      <c r="AS50" s="98">
        <f t="shared" si="32"/>
        <v>0.779967865963895</v>
      </c>
      <c r="AV50" s="95">
        <f t="shared" si="33"/>
        <v>0</v>
      </c>
    </row>
    <row r="51" customHeight="1" spans="1:48">
      <c r="A51" s="61">
        <v>122906</v>
      </c>
      <c r="B51" s="61" t="s">
        <v>93</v>
      </c>
      <c r="C51" s="61" t="s">
        <v>76</v>
      </c>
      <c r="D51" s="62">
        <v>8</v>
      </c>
      <c r="E51" s="62">
        <v>100</v>
      </c>
      <c r="F51" s="63">
        <v>300</v>
      </c>
      <c r="G51" s="64">
        <v>7500</v>
      </c>
      <c r="H51" s="95">
        <v>1873.92857142857</v>
      </c>
      <c r="I51" s="159">
        <f>VLOOKUP(A51,[5]正式员工数!$A:$C,3,0)</f>
        <v>2</v>
      </c>
      <c r="J51" s="97">
        <f>VLOOKUP(A51,[4]查询时间段分门店销售汇总!$D:$L,9,0)</f>
        <v>10949.87</v>
      </c>
      <c r="K51" s="97">
        <f>VLOOKUP(A51,[4]查询时间段分门店销售汇总!$D:$M,10,0)</f>
        <v>3067.75</v>
      </c>
      <c r="L51" s="98">
        <v>0.249857142857143</v>
      </c>
      <c r="M51" s="159">
        <f t="shared" si="17"/>
        <v>22500</v>
      </c>
      <c r="N51" s="159">
        <f t="shared" si="18"/>
        <v>5621.78571428571</v>
      </c>
      <c r="O51" s="98">
        <f t="shared" si="19"/>
        <v>0.486660888888889</v>
      </c>
      <c r="P51" s="112">
        <f t="shared" si="20"/>
        <v>0.545689600406582</v>
      </c>
      <c r="Q51" s="167"/>
      <c r="S51" s="151">
        <v>8181.81818181818</v>
      </c>
      <c r="T51" s="151">
        <v>1928.57142857143</v>
      </c>
      <c r="U51" s="168">
        <v>0.235714285714286</v>
      </c>
      <c r="V51" s="151">
        <f t="shared" si="21"/>
        <v>24545.4545454545</v>
      </c>
      <c r="W51" s="151">
        <f t="shared" si="22"/>
        <v>5785.71428571429</v>
      </c>
      <c r="X51" s="168">
        <f t="shared" si="23"/>
        <v>0.446105814814816</v>
      </c>
      <c r="Y51" s="168">
        <f t="shared" si="24"/>
        <v>0.530228395061728</v>
      </c>
      <c r="Z51" s="175"/>
      <c r="AA51" s="175"/>
      <c r="AB51" s="175"/>
      <c r="AC51" s="97">
        <f>VLOOKUP(A51,[6]查询时间段分门店销售汇总!$D:$L,9,0)</f>
        <v>9983.2</v>
      </c>
      <c r="AD51" s="97">
        <f>VLOOKUP(A51,[6]查询时间段分门店销售汇总!$D:$M,10,0)</f>
        <v>2842.63</v>
      </c>
      <c r="AE51" s="95">
        <v>5454.54545454545</v>
      </c>
      <c r="AF51" s="95">
        <v>1626.13636363636</v>
      </c>
      <c r="AG51" s="168">
        <v>0.298125</v>
      </c>
      <c r="AH51" s="108">
        <f t="shared" si="25"/>
        <v>21818.1818181818</v>
      </c>
      <c r="AI51" s="108">
        <f t="shared" si="26"/>
        <v>6504.54545454544</v>
      </c>
      <c r="AJ51" s="168">
        <f t="shared" si="27"/>
        <v>0.457563333333334</v>
      </c>
      <c r="AK51" s="168">
        <f t="shared" si="28"/>
        <v>0.437022082459819</v>
      </c>
      <c r="AL51" s="175"/>
      <c r="AM51" s="97">
        <v>6136.36363636364</v>
      </c>
      <c r="AN51" s="97">
        <v>1742.28896103896</v>
      </c>
      <c r="AO51" s="168">
        <v>0.283928571428572</v>
      </c>
      <c r="AP51" s="151">
        <f t="shared" si="29"/>
        <v>24545.4545454546</v>
      </c>
      <c r="AQ51" s="151">
        <f t="shared" si="30"/>
        <v>6969.15584415584</v>
      </c>
      <c r="AR51" s="98">
        <f t="shared" si="31"/>
        <v>0.406722962962963</v>
      </c>
      <c r="AS51" s="98">
        <f t="shared" si="32"/>
        <v>0.407887276962497</v>
      </c>
      <c r="AV51" s="95">
        <f t="shared" si="33"/>
        <v>0</v>
      </c>
    </row>
    <row r="52" customHeight="1" spans="1:48">
      <c r="A52" s="119">
        <v>113298</v>
      </c>
      <c r="B52" s="119" t="s">
        <v>94</v>
      </c>
      <c r="C52" s="119" t="s">
        <v>76</v>
      </c>
      <c r="D52" s="27">
        <v>9</v>
      </c>
      <c r="E52" s="27">
        <v>50</v>
      </c>
      <c r="F52" s="63">
        <v>150</v>
      </c>
      <c r="G52" s="64">
        <v>8228</v>
      </c>
      <c r="H52" s="95">
        <v>2240.163508</v>
      </c>
      <c r="I52" s="159">
        <f>VLOOKUP(A52,[5]正式员工数!$A:$C,3,0)</f>
        <v>1</v>
      </c>
      <c r="J52" s="97">
        <f>VLOOKUP(A52,[4]查询时间段分门店销售汇总!$D:$L,9,0)</f>
        <v>8395.56</v>
      </c>
      <c r="K52" s="97">
        <f>VLOOKUP(A52,[4]查询时间段分门店销售汇总!$D:$M,10,0)</f>
        <v>2080.22</v>
      </c>
      <c r="L52" s="98">
        <v>0.272261</v>
      </c>
      <c r="M52" s="159">
        <f t="shared" si="17"/>
        <v>24684</v>
      </c>
      <c r="N52" s="159">
        <f t="shared" si="18"/>
        <v>6720.490524</v>
      </c>
      <c r="O52" s="98">
        <f t="shared" si="19"/>
        <v>0.340121536217793</v>
      </c>
      <c r="P52" s="112">
        <f t="shared" si="20"/>
        <v>0.309533953298674</v>
      </c>
      <c r="Q52" s="167"/>
      <c r="S52" s="151">
        <v>8976</v>
      </c>
      <c r="T52" s="151">
        <v>2305.4856</v>
      </c>
      <c r="U52" s="168">
        <v>0.25685</v>
      </c>
      <c r="V52" s="151">
        <f t="shared" si="21"/>
        <v>26928</v>
      </c>
      <c r="W52" s="151">
        <f t="shared" si="22"/>
        <v>6916.4568</v>
      </c>
      <c r="X52" s="168">
        <f t="shared" si="23"/>
        <v>0.31177807486631</v>
      </c>
      <c r="Y52" s="168">
        <f t="shared" si="24"/>
        <v>0.300763824621879</v>
      </c>
      <c r="Z52" s="175"/>
      <c r="AA52" s="175"/>
      <c r="AB52" s="175"/>
      <c r="AC52" s="97">
        <f>VLOOKUP(A52,[6]查询时间段分门店销售汇总!$D:$L,9,0)</f>
        <v>13137.18</v>
      </c>
      <c r="AD52" s="97">
        <f>VLOOKUP(A52,[6]查询时间段分门店销售汇总!$D:$M,10,0)</f>
        <v>4093.67</v>
      </c>
      <c r="AE52" s="95">
        <v>5984</v>
      </c>
      <c r="AF52" s="95">
        <v>1943.94354</v>
      </c>
      <c r="AG52" s="168">
        <v>0.324856875</v>
      </c>
      <c r="AH52" s="108">
        <f t="shared" si="25"/>
        <v>23936</v>
      </c>
      <c r="AI52" s="108">
        <f t="shared" si="26"/>
        <v>7775.77416</v>
      </c>
      <c r="AJ52" s="168">
        <f t="shared" si="27"/>
        <v>0.548846089572192</v>
      </c>
      <c r="AK52" s="168">
        <f t="shared" si="28"/>
        <v>0.526464621498215</v>
      </c>
      <c r="AL52" s="175"/>
      <c r="AM52" s="97">
        <v>6732</v>
      </c>
      <c r="AN52" s="97">
        <v>2082.79665</v>
      </c>
      <c r="AO52" s="168">
        <v>0.3093875</v>
      </c>
      <c r="AP52" s="151">
        <f t="shared" si="29"/>
        <v>26928</v>
      </c>
      <c r="AQ52" s="151">
        <f t="shared" si="30"/>
        <v>8331.1866</v>
      </c>
      <c r="AR52" s="98">
        <f t="shared" si="31"/>
        <v>0.487863190730838</v>
      </c>
      <c r="AS52" s="98">
        <f t="shared" si="32"/>
        <v>0.491366980065001</v>
      </c>
      <c r="AV52" s="95">
        <f t="shared" si="33"/>
        <v>0</v>
      </c>
    </row>
    <row r="53" customHeight="1" spans="1:48">
      <c r="A53" s="61">
        <v>307</v>
      </c>
      <c r="B53" s="61" t="s">
        <v>95</v>
      </c>
      <c r="C53" s="61" t="s">
        <v>96</v>
      </c>
      <c r="D53" s="62">
        <v>1</v>
      </c>
      <c r="E53" s="62">
        <v>200</v>
      </c>
      <c r="F53" s="63">
        <v>600</v>
      </c>
      <c r="G53" s="64">
        <v>140000</v>
      </c>
      <c r="H53" s="95">
        <v>28700</v>
      </c>
      <c r="I53" s="159">
        <f>VLOOKUP(A53,[5]正式员工数!$A:$C,3,0)</f>
        <v>9</v>
      </c>
      <c r="J53" s="97">
        <f>VLOOKUP(A53,[4]查询时间段分门店销售汇总!$D:$L,9,0)</f>
        <v>232471.87</v>
      </c>
      <c r="K53" s="97">
        <f>VLOOKUP(A53,[4]查询时间段分门店销售汇总!$D:$M,10,0)</f>
        <v>44560.46</v>
      </c>
      <c r="L53" s="98">
        <v>0.205</v>
      </c>
      <c r="M53" s="159">
        <f t="shared" si="17"/>
        <v>420000</v>
      </c>
      <c r="N53" s="159">
        <f t="shared" si="18"/>
        <v>86100</v>
      </c>
      <c r="O53" s="98">
        <f t="shared" si="19"/>
        <v>0.553504452380952</v>
      </c>
      <c r="P53" s="112">
        <f t="shared" si="20"/>
        <v>0.517543089430894</v>
      </c>
      <c r="Q53" s="167"/>
      <c r="S53" s="151">
        <v>152727.272727273</v>
      </c>
      <c r="T53" s="151">
        <v>29018.1818181819</v>
      </c>
      <c r="U53" s="168">
        <v>0.19</v>
      </c>
      <c r="V53" s="151">
        <f t="shared" si="21"/>
        <v>458181.818181819</v>
      </c>
      <c r="W53" s="151">
        <f t="shared" si="22"/>
        <v>87054.5454545457</v>
      </c>
      <c r="X53" s="168">
        <f t="shared" si="23"/>
        <v>0.507379081349205</v>
      </c>
      <c r="Y53" s="168">
        <f t="shared" si="24"/>
        <v>0.5118682748538</v>
      </c>
      <c r="Z53" s="175"/>
      <c r="AA53" s="175"/>
      <c r="AB53" s="175"/>
      <c r="AC53" s="97">
        <f>VLOOKUP(A53,[6]查询时间段分门店销售汇总!$D:$L,9,0)</f>
        <v>774967.68</v>
      </c>
      <c r="AD53" s="97">
        <f>VLOOKUP(A53,[6]查询时间段分门店销售汇总!$D:$M,10,0)</f>
        <v>113685.88</v>
      </c>
      <c r="AE53" s="95">
        <v>101818.181818182</v>
      </c>
      <c r="AF53" s="95">
        <v>24904.958677686</v>
      </c>
      <c r="AG53" s="168">
        <v>0.244602272727273</v>
      </c>
      <c r="AH53" s="108">
        <f t="shared" si="25"/>
        <v>407272.727272728</v>
      </c>
      <c r="AI53" s="108">
        <f t="shared" si="26"/>
        <v>99619.834710744</v>
      </c>
      <c r="AJ53" s="173">
        <f t="shared" si="27"/>
        <v>1.90282242857143</v>
      </c>
      <c r="AK53" s="173">
        <f t="shared" si="28"/>
        <v>1.14119723577236</v>
      </c>
      <c r="AL53" s="175" t="s">
        <v>49</v>
      </c>
      <c r="AM53" s="97">
        <v>114545.454545455</v>
      </c>
      <c r="AN53" s="97">
        <v>26683.8842975208</v>
      </c>
      <c r="AO53" s="168">
        <v>0.232954545454545</v>
      </c>
      <c r="AP53" s="151">
        <f t="shared" si="29"/>
        <v>458181.81818182</v>
      </c>
      <c r="AQ53" s="151">
        <f t="shared" si="30"/>
        <v>106735.537190083</v>
      </c>
      <c r="AR53" s="160">
        <f t="shared" si="31"/>
        <v>1.69139771428571</v>
      </c>
      <c r="AS53" s="160">
        <f t="shared" si="32"/>
        <v>1.0651174200542</v>
      </c>
      <c r="AT53" s="123">
        <v>400</v>
      </c>
      <c r="AV53" s="95">
        <f t="shared" si="33"/>
        <v>400</v>
      </c>
    </row>
    <row r="54" customHeight="1" spans="1:48">
      <c r="A54" s="119">
        <v>750</v>
      </c>
      <c r="B54" s="119" t="s">
        <v>97</v>
      </c>
      <c r="C54" s="119" t="s">
        <v>96</v>
      </c>
      <c r="D54" s="27">
        <v>2</v>
      </c>
      <c r="E54" s="27">
        <v>200</v>
      </c>
      <c r="F54" s="63">
        <v>600</v>
      </c>
      <c r="G54" s="64">
        <v>50200</v>
      </c>
      <c r="H54" s="95">
        <v>13508.6263714286</v>
      </c>
      <c r="I54" s="159">
        <f>VLOOKUP(A54,[5]正式员工数!$A:$C,3,0)</f>
        <v>4</v>
      </c>
      <c r="J54" s="97">
        <f>VLOOKUP(A54,[4]查询时间段分门店销售汇总!$D:$L,9,0)</f>
        <v>79434.27</v>
      </c>
      <c r="K54" s="97">
        <f>VLOOKUP(A54,[4]查询时间段分门店销售汇总!$D:$M,10,0)</f>
        <v>21306.26</v>
      </c>
      <c r="L54" s="98">
        <v>0.269096142857143</v>
      </c>
      <c r="M54" s="159">
        <f t="shared" si="17"/>
        <v>150600</v>
      </c>
      <c r="N54" s="159">
        <f t="shared" si="18"/>
        <v>40525.8791142858</v>
      </c>
      <c r="O54" s="98">
        <f t="shared" si="19"/>
        <v>0.527451992031873</v>
      </c>
      <c r="P54" s="112">
        <f t="shared" si="20"/>
        <v>0.525744548068035</v>
      </c>
      <c r="Q54" s="167"/>
      <c r="S54" s="151">
        <v>54763.6363636364</v>
      </c>
      <c r="T54" s="151">
        <v>13902.5314285714</v>
      </c>
      <c r="U54" s="168">
        <v>0.253864285714286</v>
      </c>
      <c r="V54" s="151">
        <f t="shared" si="21"/>
        <v>164290.909090909</v>
      </c>
      <c r="W54" s="151">
        <f t="shared" si="22"/>
        <v>41707.5942857142</v>
      </c>
      <c r="X54" s="168">
        <f t="shared" si="23"/>
        <v>0.48349765936255</v>
      </c>
      <c r="Y54" s="168">
        <f t="shared" si="24"/>
        <v>0.510848452539443</v>
      </c>
      <c r="Z54" s="175"/>
      <c r="AA54" s="175"/>
      <c r="AB54" s="175"/>
      <c r="AC54" s="97">
        <f>VLOOKUP(A54,[6]查询时间段分门店销售汇总!$D:$L,9,0)</f>
        <v>134890.64</v>
      </c>
      <c r="AD54" s="97">
        <f>VLOOKUP(A54,[6]查询时间段分门店销售汇总!$D:$M,10,0)</f>
        <v>35012.82</v>
      </c>
      <c r="AE54" s="95">
        <v>36509.0909090909</v>
      </c>
      <c r="AF54" s="95">
        <v>11722.3617272727</v>
      </c>
      <c r="AG54" s="168">
        <v>0.321080625</v>
      </c>
      <c r="AH54" s="108">
        <f t="shared" si="25"/>
        <v>146036.363636364</v>
      </c>
      <c r="AI54" s="108">
        <f t="shared" si="26"/>
        <v>46889.4469090908</v>
      </c>
      <c r="AJ54" s="168">
        <f t="shared" si="27"/>
        <v>0.92367843625498</v>
      </c>
      <c r="AK54" s="168">
        <f t="shared" si="28"/>
        <v>0.746710023427719</v>
      </c>
      <c r="AL54" s="175"/>
      <c r="AM54" s="97">
        <v>41072.7272727273</v>
      </c>
      <c r="AN54" s="97">
        <v>12559.6732792208</v>
      </c>
      <c r="AO54" s="168">
        <v>0.305791071428572</v>
      </c>
      <c r="AP54" s="151">
        <f t="shared" si="29"/>
        <v>164290.909090909</v>
      </c>
      <c r="AQ54" s="151">
        <f t="shared" si="30"/>
        <v>50238.6931168832</v>
      </c>
      <c r="AR54" s="98">
        <f t="shared" si="31"/>
        <v>0.821047498893315</v>
      </c>
      <c r="AS54" s="98">
        <f t="shared" si="32"/>
        <v>0.696929355199202</v>
      </c>
      <c r="AV54" s="95">
        <f t="shared" si="33"/>
        <v>0</v>
      </c>
    </row>
    <row r="55" customHeight="1" spans="1:48">
      <c r="A55" s="119">
        <v>742</v>
      </c>
      <c r="B55" s="119" t="s">
        <v>98</v>
      </c>
      <c r="C55" s="119" t="s">
        <v>96</v>
      </c>
      <c r="D55" s="27">
        <v>2</v>
      </c>
      <c r="E55" s="27">
        <v>200</v>
      </c>
      <c r="F55" s="63">
        <v>600</v>
      </c>
      <c r="G55" s="64">
        <v>22500</v>
      </c>
      <c r="H55" s="95">
        <v>4028.94642857141</v>
      </c>
      <c r="I55" s="159">
        <f>VLOOKUP(A55,[5]正式员工数!$A:$C,3,0)</f>
        <v>2</v>
      </c>
      <c r="J55" s="97">
        <f>VLOOKUP(A55,[4]查询时间段分门店销售汇总!$D:$L,9,0)</f>
        <v>36024.12</v>
      </c>
      <c r="K55" s="97">
        <f>VLOOKUP(A55,[4]查询时间段分门店销售汇总!$D:$M,10,0)</f>
        <v>8958.94</v>
      </c>
      <c r="L55" s="98">
        <v>0.179064285714285</v>
      </c>
      <c r="M55" s="159">
        <f t="shared" si="17"/>
        <v>67500</v>
      </c>
      <c r="N55" s="159">
        <f t="shared" si="18"/>
        <v>12086.8392857142</v>
      </c>
      <c r="O55" s="98">
        <f t="shared" si="19"/>
        <v>0.533690666666667</v>
      </c>
      <c r="P55" s="112">
        <f t="shared" si="20"/>
        <v>0.741214455510204</v>
      </c>
      <c r="Q55" s="167"/>
      <c r="S55" s="151">
        <v>24545.4545454545</v>
      </c>
      <c r="T55" s="151">
        <v>4146.42857142856</v>
      </c>
      <c r="U55" s="168">
        <v>0.168928571428571</v>
      </c>
      <c r="V55" s="151">
        <f t="shared" si="21"/>
        <v>73636.3636363635</v>
      </c>
      <c r="W55" s="151">
        <f t="shared" si="22"/>
        <v>12439.2857142857</v>
      </c>
      <c r="X55" s="168">
        <f t="shared" si="23"/>
        <v>0.489216444444445</v>
      </c>
      <c r="Y55" s="168">
        <f t="shared" si="24"/>
        <v>0.720213379270745</v>
      </c>
      <c r="Z55" s="175"/>
      <c r="AA55" s="175"/>
      <c r="AB55" s="175"/>
      <c r="AC55" s="97">
        <f>VLOOKUP(A55,[6]查询时间段分门店销售汇总!$D:$L,9,0)</f>
        <v>58854.85</v>
      </c>
      <c r="AD55" s="97">
        <f>VLOOKUP(A55,[6]查询时间段分门店销售汇总!$D:$M,10,0)</f>
        <v>13006.4</v>
      </c>
      <c r="AE55" s="95">
        <v>16363.6363636364</v>
      </c>
      <c r="AF55" s="95">
        <v>3496.19318181818</v>
      </c>
      <c r="AG55" s="168">
        <v>0.21365625</v>
      </c>
      <c r="AH55" s="108">
        <f t="shared" si="25"/>
        <v>65454.5454545456</v>
      </c>
      <c r="AI55" s="108">
        <f t="shared" si="26"/>
        <v>13984.7727272727</v>
      </c>
      <c r="AJ55" s="168">
        <f t="shared" si="27"/>
        <v>0.899171319444442</v>
      </c>
      <c r="AK55" s="168">
        <f t="shared" si="28"/>
        <v>0.93004014106252</v>
      </c>
      <c r="AL55" s="175"/>
      <c r="AM55" s="97">
        <v>18409.0909090909</v>
      </c>
      <c r="AN55" s="97">
        <v>3745.92126623375</v>
      </c>
      <c r="AO55" s="168">
        <v>0.203482142857142</v>
      </c>
      <c r="AP55" s="151">
        <f t="shared" si="29"/>
        <v>73636.3636363636</v>
      </c>
      <c r="AQ55" s="151">
        <f t="shared" si="30"/>
        <v>14983.685064935</v>
      </c>
      <c r="AR55" s="98">
        <f t="shared" si="31"/>
        <v>0.799263395061729</v>
      </c>
      <c r="AS55" s="98">
        <f t="shared" si="32"/>
        <v>0.868037464991688</v>
      </c>
      <c r="AV55" s="95">
        <f t="shared" si="33"/>
        <v>0</v>
      </c>
    </row>
    <row r="56" customHeight="1" spans="1:48">
      <c r="A56" s="61">
        <v>106066</v>
      </c>
      <c r="B56" s="61" t="s">
        <v>99</v>
      </c>
      <c r="C56" s="61" t="s">
        <v>96</v>
      </c>
      <c r="D56" s="62">
        <v>3</v>
      </c>
      <c r="E56" s="62">
        <v>100</v>
      </c>
      <c r="F56" s="63">
        <v>300</v>
      </c>
      <c r="G56" s="64">
        <v>15400</v>
      </c>
      <c r="H56" s="95">
        <v>4614.7948</v>
      </c>
      <c r="I56" s="159">
        <f>VLOOKUP(A56,[5]正式员工数!$A:$C,3,0)</f>
        <v>2</v>
      </c>
      <c r="J56" s="97">
        <f>VLOOKUP(A56,[4]查询时间段分门店销售汇总!$D:$L,9,0)</f>
        <v>25314.49</v>
      </c>
      <c r="K56" s="97">
        <f>VLOOKUP(A56,[4]查询时间段分门店销售汇总!$D:$M,10,0)</f>
        <v>8828.46</v>
      </c>
      <c r="L56" s="98">
        <v>0.299662</v>
      </c>
      <c r="M56" s="159">
        <f t="shared" si="17"/>
        <v>46200</v>
      </c>
      <c r="N56" s="159">
        <f t="shared" si="18"/>
        <v>13844.3844</v>
      </c>
      <c r="O56" s="98">
        <f t="shared" si="19"/>
        <v>0.547932683982684</v>
      </c>
      <c r="P56" s="112">
        <f t="shared" si="20"/>
        <v>0.637692492849303</v>
      </c>
      <c r="Q56" s="167"/>
      <c r="S56" s="151">
        <v>16800</v>
      </c>
      <c r="T56" s="151">
        <v>4749.36</v>
      </c>
      <c r="U56" s="168">
        <v>0.2827</v>
      </c>
      <c r="V56" s="151">
        <f t="shared" si="21"/>
        <v>50400</v>
      </c>
      <c r="W56" s="151">
        <f t="shared" si="22"/>
        <v>14248.08</v>
      </c>
      <c r="X56" s="168">
        <f t="shared" si="23"/>
        <v>0.502271626984127</v>
      </c>
      <c r="Y56" s="168">
        <f t="shared" si="24"/>
        <v>0.619624538885239</v>
      </c>
      <c r="Z56" s="175"/>
      <c r="AA56" s="175"/>
      <c r="AB56" s="175"/>
      <c r="AC56" s="97">
        <f>VLOOKUP(A56,[6]查询时间段分门店销售汇总!$D:$L,9,0)</f>
        <v>32091.45</v>
      </c>
      <c r="AD56" s="97">
        <f>VLOOKUP(A56,[6]查询时间段分门店销售汇总!$D:$M,10,0)</f>
        <v>11341.98</v>
      </c>
      <c r="AE56" s="95">
        <v>11200</v>
      </c>
      <c r="AF56" s="95">
        <v>4004.574</v>
      </c>
      <c r="AG56" s="168">
        <v>0.35755125</v>
      </c>
      <c r="AH56" s="108">
        <f t="shared" si="25"/>
        <v>44800</v>
      </c>
      <c r="AI56" s="108">
        <f t="shared" si="26"/>
        <v>16018.296</v>
      </c>
      <c r="AJ56" s="168">
        <f t="shared" si="27"/>
        <v>0.716327008928571</v>
      </c>
      <c r="AK56" s="168">
        <f t="shared" si="28"/>
        <v>0.708064078725977</v>
      </c>
      <c r="AL56" s="175"/>
      <c r="AM56" s="97">
        <v>12600</v>
      </c>
      <c r="AN56" s="97">
        <v>4290.615</v>
      </c>
      <c r="AO56" s="168">
        <v>0.340525</v>
      </c>
      <c r="AP56" s="151">
        <f t="shared" si="29"/>
        <v>50400</v>
      </c>
      <c r="AQ56" s="151">
        <f t="shared" si="30"/>
        <v>17162.46</v>
      </c>
      <c r="AR56" s="98">
        <f t="shared" si="31"/>
        <v>0.636735119047619</v>
      </c>
      <c r="AS56" s="98">
        <f t="shared" si="32"/>
        <v>0.660859806810912</v>
      </c>
      <c r="AV56" s="95">
        <f t="shared" si="33"/>
        <v>0</v>
      </c>
    </row>
    <row r="57" customHeight="1" spans="1:48">
      <c r="A57" s="61">
        <v>106485</v>
      </c>
      <c r="B57" s="61" t="s">
        <v>100</v>
      </c>
      <c r="C57" s="61" t="s">
        <v>96</v>
      </c>
      <c r="D57" s="62">
        <v>3</v>
      </c>
      <c r="E57" s="62">
        <v>100</v>
      </c>
      <c r="F57" s="63">
        <v>300</v>
      </c>
      <c r="G57" s="64">
        <v>12650</v>
      </c>
      <c r="H57" s="95">
        <v>2610.7323</v>
      </c>
      <c r="I57" s="159">
        <f>VLOOKUP(A57,[5]正式员工数!$A:$C,3,0)</f>
        <v>2</v>
      </c>
      <c r="J57" s="97">
        <f>VLOOKUP(A57,[4]查询时间段分门店销售汇总!$D:$L,9,0)</f>
        <v>15922.54</v>
      </c>
      <c r="K57" s="97">
        <f>VLOOKUP(A57,[4]查询时间段分门店销售汇总!$D:$M,10,0)</f>
        <v>4624.83</v>
      </c>
      <c r="L57" s="98">
        <v>0.206382</v>
      </c>
      <c r="M57" s="159">
        <f t="shared" si="17"/>
        <v>37950</v>
      </c>
      <c r="N57" s="159">
        <f t="shared" si="18"/>
        <v>7832.1969</v>
      </c>
      <c r="O57" s="98">
        <f t="shared" si="19"/>
        <v>0.41956627140975</v>
      </c>
      <c r="P57" s="112">
        <f t="shared" si="20"/>
        <v>0.590489495993136</v>
      </c>
      <c r="Q57" s="167"/>
      <c r="S57" s="151">
        <v>13800</v>
      </c>
      <c r="T57" s="151">
        <v>2686.86</v>
      </c>
      <c r="U57" s="168">
        <v>0.1947</v>
      </c>
      <c r="V57" s="151">
        <f t="shared" si="21"/>
        <v>41400</v>
      </c>
      <c r="W57" s="151">
        <f t="shared" si="22"/>
        <v>8060.58</v>
      </c>
      <c r="X57" s="168">
        <f t="shared" si="23"/>
        <v>0.384602415458937</v>
      </c>
      <c r="Y57" s="168">
        <f t="shared" si="24"/>
        <v>0.57375896027333</v>
      </c>
      <c r="Z57" s="175"/>
      <c r="AA57" s="175"/>
      <c r="AB57" s="175"/>
      <c r="AC57" s="97">
        <f>VLOOKUP(A57,[6]查询时间段分门店销售汇总!$D:$L,9,0)</f>
        <v>27234.89</v>
      </c>
      <c r="AD57" s="97">
        <f>VLOOKUP(A57,[6]查询时间段分门店销售汇总!$D:$M,10,0)</f>
        <v>7390.47</v>
      </c>
      <c r="AE57" s="95">
        <v>9200</v>
      </c>
      <c r="AF57" s="95">
        <v>2265.5115</v>
      </c>
      <c r="AG57" s="168">
        <v>0.24625125</v>
      </c>
      <c r="AH57" s="108">
        <f t="shared" si="25"/>
        <v>36800</v>
      </c>
      <c r="AI57" s="108">
        <f t="shared" si="26"/>
        <v>9062.046</v>
      </c>
      <c r="AJ57" s="168">
        <f t="shared" si="27"/>
        <v>0.740078532608696</v>
      </c>
      <c r="AK57" s="168">
        <f t="shared" si="28"/>
        <v>0.81554099372261</v>
      </c>
      <c r="AL57" s="175"/>
      <c r="AM57" s="97">
        <v>10350</v>
      </c>
      <c r="AN57" s="97">
        <v>2427.33375</v>
      </c>
      <c r="AO57" s="168">
        <v>0.234525</v>
      </c>
      <c r="AP57" s="151">
        <f t="shared" si="29"/>
        <v>41400</v>
      </c>
      <c r="AQ57" s="151">
        <f t="shared" si="30"/>
        <v>9709.335</v>
      </c>
      <c r="AR57" s="98">
        <f t="shared" si="31"/>
        <v>0.657847584541063</v>
      </c>
      <c r="AS57" s="98">
        <f t="shared" si="32"/>
        <v>0.761171594141102</v>
      </c>
      <c r="AV57" s="95">
        <f t="shared" si="33"/>
        <v>0</v>
      </c>
    </row>
    <row r="58" customHeight="1" spans="1:48">
      <c r="A58" s="119">
        <v>106865</v>
      </c>
      <c r="B58" s="119" t="s">
        <v>101</v>
      </c>
      <c r="C58" s="119" t="s">
        <v>96</v>
      </c>
      <c r="D58" s="27">
        <v>4</v>
      </c>
      <c r="E58" s="27">
        <v>100</v>
      </c>
      <c r="F58" s="63">
        <v>300</v>
      </c>
      <c r="G58" s="64">
        <v>11000</v>
      </c>
      <c r="H58" s="95">
        <v>2639.40757142858</v>
      </c>
      <c r="I58" s="159">
        <f>VLOOKUP(A58,[5]正式员工数!$A:$C,3,0)</f>
        <v>2</v>
      </c>
      <c r="J58" s="97">
        <f>VLOOKUP(A58,[4]查询时间段分门店销售汇总!$D:$L,9,0)</f>
        <v>20414.69</v>
      </c>
      <c r="K58" s="97">
        <f>VLOOKUP(A58,[4]查询时间段分门店销售汇总!$D:$M,10,0)</f>
        <v>7128.28</v>
      </c>
      <c r="L58" s="98">
        <v>0.239946142857143</v>
      </c>
      <c r="M58" s="159">
        <f t="shared" si="17"/>
        <v>33000</v>
      </c>
      <c r="N58" s="159">
        <f t="shared" si="18"/>
        <v>7918.22271428574</v>
      </c>
      <c r="O58" s="98">
        <f t="shared" si="19"/>
        <v>0.61862696969697</v>
      </c>
      <c r="P58" s="112">
        <f t="shared" si="20"/>
        <v>0.900237371088267</v>
      </c>
      <c r="Q58" s="167"/>
      <c r="S58" s="151">
        <v>12000</v>
      </c>
      <c r="T58" s="151">
        <v>2716.37142857143</v>
      </c>
      <c r="U58" s="168">
        <v>0.226364285714286</v>
      </c>
      <c r="V58" s="151">
        <f t="shared" si="21"/>
        <v>36000</v>
      </c>
      <c r="W58" s="151">
        <f t="shared" si="22"/>
        <v>8149.11428571429</v>
      </c>
      <c r="X58" s="168">
        <f t="shared" si="23"/>
        <v>0.567074722222222</v>
      </c>
      <c r="Y58" s="168">
        <f t="shared" si="24"/>
        <v>0.874730645574102</v>
      </c>
      <c r="Z58" s="175"/>
      <c r="AA58" s="175"/>
      <c r="AB58" s="175"/>
      <c r="AC58" s="97">
        <f>VLOOKUP(A58,[6]查询时间段分门店销售汇总!$D:$L,9,0)</f>
        <v>20725.61</v>
      </c>
      <c r="AD58" s="97">
        <f>VLOOKUP(A58,[6]查询时间段分门店销售汇总!$D:$M,10,0)</f>
        <v>6081.94</v>
      </c>
      <c r="AE58" s="95">
        <v>8000</v>
      </c>
      <c r="AF58" s="95">
        <v>2290.395</v>
      </c>
      <c r="AG58" s="168">
        <v>0.286299375</v>
      </c>
      <c r="AH58" s="108">
        <f t="shared" si="25"/>
        <v>32000</v>
      </c>
      <c r="AI58" s="108">
        <f t="shared" si="26"/>
        <v>9161.58</v>
      </c>
      <c r="AJ58" s="168">
        <f t="shared" si="27"/>
        <v>0.6476753125</v>
      </c>
      <c r="AK58" s="168">
        <f t="shared" si="28"/>
        <v>0.663852741557679</v>
      </c>
      <c r="AL58" s="175"/>
      <c r="AM58" s="97">
        <v>9000</v>
      </c>
      <c r="AN58" s="97">
        <v>2453.99464285715</v>
      </c>
      <c r="AO58" s="168">
        <v>0.272666071428572</v>
      </c>
      <c r="AP58" s="151">
        <f t="shared" si="29"/>
        <v>36000</v>
      </c>
      <c r="AQ58" s="151">
        <f t="shared" si="30"/>
        <v>9815.9785714286</v>
      </c>
      <c r="AR58" s="98">
        <f t="shared" si="31"/>
        <v>0.575711388888889</v>
      </c>
      <c r="AS58" s="98">
        <f t="shared" si="32"/>
        <v>0.619595892120498</v>
      </c>
      <c r="AV58" s="95">
        <f t="shared" si="33"/>
        <v>0</v>
      </c>
    </row>
    <row r="59" customHeight="1" spans="1:48">
      <c r="A59" s="119">
        <v>102935</v>
      </c>
      <c r="B59" s="119" t="s">
        <v>102</v>
      </c>
      <c r="C59" s="119" t="s">
        <v>96</v>
      </c>
      <c r="D59" s="27">
        <v>4</v>
      </c>
      <c r="E59" s="27">
        <v>100</v>
      </c>
      <c r="F59" s="63">
        <v>300</v>
      </c>
      <c r="G59" s="64">
        <v>12100</v>
      </c>
      <c r="H59" s="95">
        <v>3812.34527142857</v>
      </c>
      <c r="I59" s="159">
        <f>VLOOKUP(A59,[5]正式员工数!$A:$C,3,0)</f>
        <v>2</v>
      </c>
      <c r="J59" s="97">
        <f>VLOOKUP(A59,[4]查询时间段分门店销售汇总!$D:$L,9,0)</f>
        <v>19366.01</v>
      </c>
      <c r="K59" s="97">
        <f>VLOOKUP(A59,[4]查询时间段分门店销售汇总!$D:$M,10,0)</f>
        <v>5913.96</v>
      </c>
      <c r="L59" s="98">
        <v>0.315069857142857</v>
      </c>
      <c r="M59" s="159">
        <f t="shared" si="17"/>
        <v>36300</v>
      </c>
      <c r="N59" s="159">
        <f t="shared" si="18"/>
        <v>11437.0358142857</v>
      </c>
      <c r="O59" s="98">
        <f t="shared" si="19"/>
        <v>0.533498898071625</v>
      </c>
      <c r="P59" s="112">
        <f t="shared" si="20"/>
        <v>0.517088526785326</v>
      </c>
      <c r="Q59" s="167"/>
      <c r="S59" s="151">
        <v>13200</v>
      </c>
      <c r="T59" s="151">
        <v>3923.51142857142</v>
      </c>
      <c r="U59" s="168">
        <v>0.297235714285714</v>
      </c>
      <c r="V59" s="151">
        <f t="shared" si="21"/>
        <v>39600</v>
      </c>
      <c r="W59" s="151">
        <f t="shared" si="22"/>
        <v>11770.5342857143</v>
      </c>
      <c r="X59" s="168">
        <f t="shared" si="23"/>
        <v>0.489040656565657</v>
      </c>
      <c r="Y59" s="168">
        <f t="shared" si="24"/>
        <v>0.502437685193074</v>
      </c>
      <c r="Z59" s="175"/>
      <c r="AA59" s="175"/>
      <c r="AB59" s="175"/>
      <c r="AC59" s="97">
        <f>VLOOKUP(A59,[6]查询时间段分门店销售汇总!$D:$L,9,0)</f>
        <v>21262.11</v>
      </c>
      <c r="AD59" s="97">
        <f>VLOOKUP(A59,[6]查询时间段分门店销售汇总!$D:$M,10,0)</f>
        <v>6271.15</v>
      </c>
      <c r="AE59" s="95">
        <v>8800</v>
      </c>
      <c r="AF59" s="95">
        <v>3308.2335</v>
      </c>
      <c r="AG59" s="168">
        <v>0.375935625</v>
      </c>
      <c r="AH59" s="108">
        <f t="shared" si="25"/>
        <v>35200</v>
      </c>
      <c r="AI59" s="108">
        <f t="shared" si="26"/>
        <v>13232.934</v>
      </c>
      <c r="AJ59" s="168">
        <f t="shared" si="27"/>
        <v>0.604037215909091</v>
      </c>
      <c r="AK59" s="168">
        <f t="shared" si="28"/>
        <v>0.473904728913482</v>
      </c>
      <c r="AL59" s="175"/>
      <c r="AM59" s="97">
        <v>9900</v>
      </c>
      <c r="AN59" s="97">
        <v>3544.53589285714</v>
      </c>
      <c r="AO59" s="168">
        <v>0.358033928571428</v>
      </c>
      <c r="AP59" s="151">
        <f t="shared" si="29"/>
        <v>39600</v>
      </c>
      <c r="AQ59" s="151">
        <f t="shared" si="30"/>
        <v>14178.1435714286</v>
      </c>
      <c r="AR59" s="98">
        <f t="shared" si="31"/>
        <v>0.53692196969697</v>
      </c>
      <c r="AS59" s="98">
        <f t="shared" si="32"/>
        <v>0.44231108031925</v>
      </c>
      <c r="AV59" s="95">
        <f t="shared" si="33"/>
        <v>0</v>
      </c>
    </row>
    <row r="60" customHeight="1" spans="1:48">
      <c r="A60" s="119">
        <v>116919</v>
      </c>
      <c r="B60" s="119" t="s">
        <v>103</v>
      </c>
      <c r="C60" s="119" t="s">
        <v>96</v>
      </c>
      <c r="D60" s="27">
        <v>4</v>
      </c>
      <c r="E60" s="27">
        <v>100</v>
      </c>
      <c r="F60" s="63">
        <v>300</v>
      </c>
      <c r="G60" s="64">
        <v>12650</v>
      </c>
      <c r="H60" s="95">
        <v>3476.76214285714</v>
      </c>
      <c r="I60" s="159">
        <f>VLOOKUP(A60,[5]正式员工数!$A:$C,3,0)</f>
        <v>2</v>
      </c>
      <c r="J60" s="97">
        <f>VLOOKUP(A60,[4]查询时间段分门店销售汇总!$D:$L,9,0)</f>
        <v>29859.01</v>
      </c>
      <c r="K60" s="97">
        <f>VLOOKUP(A60,[4]查询时间段分门店销售汇总!$D:$M,10,0)</f>
        <v>9170.45</v>
      </c>
      <c r="L60" s="98">
        <v>0.274842857142857</v>
      </c>
      <c r="M60" s="159">
        <f t="shared" si="17"/>
        <v>37950</v>
      </c>
      <c r="N60" s="159">
        <f t="shared" si="18"/>
        <v>10430.2864285714</v>
      </c>
      <c r="O60" s="98">
        <f t="shared" si="19"/>
        <v>0.786798682476943</v>
      </c>
      <c r="P60" s="112">
        <f t="shared" si="20"/>
        <v>0.879213630689914</v>
      </c>
      <c r="Q60" s="167"/>
      <c r="S60" s="151">
        <v>13800</v>
      </c>
      <c r="T60" s="151">
        <v>3578.14285714285</v>
      </c>
      <c r="U60" s="168">
        <v>0.259285714285714</v>
      </c>
      <c r="V60" s="151">
        <f t="shared" si="21"/>
        <v>41400</v>
      </c>
      <c r="W60" s="151">
        <f t="shared" si="22"/>
        <v>10734.4285714286</v>
      </c>
      <c r="X60" s="168">
        <f t="shared" si="23"/>
        <v>0.721232125603865</v>
      </c>
      <c r="Y60" s="168">
        <f t="shared" si="24"/>
        <v>0.854302577820362</v>
      </c>
      <c r="Z60" s="175"/>
      <c r="AA60" s="175"/>
      <c r="AB60" s="175"/>
      <c r="AC60" s="97">
        <f>VLOOKUP(A60,[6]查询时间段分门店销售汇总!$D:$L,9,0)</f>
        <v>27928.47</v>
      </c>
      <c r="AD60" s="97">
        <f>VLOOKUP(A60,[6]查询时间段分门店销售汇总!$D:$M,10,0)</f>
        <v>7708.32</v>
      </c>
      <c r="AE60" s="95">
        <v>9200</v>
      </c>
      <c r="AF60" s="95">
        <v>3017.025</v>
      </c>
      <c r="AG60" s="168">
        <v>0.3279375</v>
      </c>
      <c r="AH60" s="108">
        <f t="shared" si="25"/>
        <v>36800</v>
      </c>
      <c r="AI60" s="108">
        <f t="shared" si="26"/>
        <v>12068.1</v>
      </c>
      <c r="AJ60" s="168">
        <f t="shared" si="27"/>
        <v>0.758925815217391</v>
      </c>
      <c r="AK60" s="168">
        <f t="shared" si="28"/>
        <v>0.638735177865613</v>
      </c>
      <c r="AL60" s="175"/>
      <c r="AM60" s="97">
        <v>10350</v>
      </c>
      <c r="AN60" s="97">
        <v>3232.52678571428</v>
      </c>
      <c r="AO60" s="168">
        <v>0.312321428571428</v>
      </c>
      <c r="AP60" s="151">
        <f t="shared" si="29"/>
        <v>41400</v>
      </c>
      <c r="AQ60" s="151">
        <f t="shared" si="30"/>
        <v>12930.1071428571</v>
      </c>
      <c r="AR60" s="98">
        <f t="shared" si="31"/>
        <v>0.674600724637681</v>
      </c>
      <c r="AS60" s="98">
        <f t="shared" si="32"/>
        <v>0.596152832674573</v>
      </c>
      <c r="AV60" s="95">
        <f t="shared" si="33"/>
        <v>0</v>
      </c>
    </row>
    <row r="61" customHeight="1" spans="1:48">
      <c r="A61" s="61">
        <v>587</v>
      </c>
      <c r="B61" s="61" t="s">
        <v>104</v>
      </c>
      <c r="C61" s="61" t="s">
        <v>105</v>
      </c>
      <c r="D61" s="62">
        <v>1</v>
      </c>
      <c r="E61" s="62">
        <v>150</v>
      </c>
      <c r="F61" s="63">
        <v>450</v>
      </c>
      <c r="G61" s="64">
        <v>12100</v>
      </c>
      <c r="H61" s="95">
        <v>2919.47244285715</v>
      </c>
      <c r="I61" s="159">
        <f>VLOOKUP(A61,[5]正式员工数!$A:$C,3,0)</f>
        <v>2</v>
      </c>
      <c r="J61" s="97">
        <f>VLOOKUP(A61,[4]查询时间段分门店销售汇总!$D:$L,9,0)</f>
        <v>38510.43</v>
      </c>
      <c r="K61" s="97">
        <f>VLOOKUP(A61,[4]查询时间段分门店销售汇总!$D:$M,10,0)</f>
        <v>9879.92</v>
      </c>
      <c r="L61" s="98">
        <v>0.241278714285715</v>
      </c>
      <c r="M61" s="159">
        <f t="shared" si="17"/>
        <v>36300</v>
      </c>
      <c r="N61" s="159">
        <f t="shared" si="18"/>
        <v>8758.41732857145</v>
      </c>
      <c r="O61" s="110">
        <f t="shared" si="19"/>
        <v>1.06089338842975</v>
      </c>
      <c r="P61" s="160">
        <f t="shared" si="20"/>
        <v>1.12804855367762</v>
      </c>
      <c r="Q61" s="167" t="s">
        <v>49</v>
      </c>
      <c r="R61" s="113">
        <f>(K61-N61)*0.05</f>
        <v>56.0751335714275</v>
      </c>
      <c r="S61" s="151">
        <v>13200</v>
      </c>
      <c r="T61" s="151">
        <v>3004.60285714286</v>
      </c>
      <c r="U61" s="168">
        <v>0.227621428571429</v>
      </c>
      <c r="V61" s="151">
        <f t="shared" si="21"/>
        <v>39600</v>
      </c>
      <c r="W61" s="151">
        <f t="shared" si="22"/>
        <v>9013.80857142858</v>
      </c>
      <c r="X61" s="168">
        <f t="shared" si="23"/>
        <v>0.972485606060606</v>
      </c>
      <c r="Y61" s="173">
        <f t="shared" si="24"/>
        <v>1.09608717799009</v>
      </c>
      <c r="Z61" s="175"/>
      <c r="AA61" s="175"/>
      <c r="AB61" s="97"/>
      <c r="AC61" s="97">
        <f>VLOOKUP(A61,[6]查询时间段分门店销售汇总!$D:$L,9,0)</f>
        <v>34040.23</v>
      </c>
      <c r="AD61" s="97">
        <f>VLOOKUP(A61,[6]查询时间段分门店销售汇总!$D:$M,10,0)</f>
        <v>9280.06</v>
      </c>
      <c r="AE61" s="95">
        <v>8800</v>
      </c>
      <c r="AF61" s="95">
        <v>2533.42650000001</v>
      </c>
      <c r="AG61" s="168">
        <v>0.287889375000001</v>
      </c>
      <c r="AH61" s="108">
        <f t="shared" si="25"/>
        <v>35200</v>
      </c>
      <c r="AI61" s="108">
        <f t="shared" si="26"/>
        <v>10133.706</v>
      </c>
      <c r="AJ61" s="168">
        <f t="shared" si="27"/>
        <v>0.967051988636364</v>
      </c>
      <c r="AK61" s="168">
        <f t="shared" si="28"/>
        <v>0.915761716394768</v>
      </c>
      <c r="AL61" s="175"/>
      <c r="AM61" s="97">
        <v>9900</v>
      </c>
      <c r="AN61" s="97">
        <v>2714.38553571429</v>
      </c>
      <c r="AO61" s="168">
        <v>0.274180357142858</v>
      </c>
      <c r="AP61" s="151">
        <f t="shared" si="29"/>
        <v>39600</v>
      </c>
      <c r="AQ61" s="151">
        <f t="shared" si="30"/>
        <v>10857.5421428572</v>
      </c>
      <c r="AR61" s="98">
        <f t="shared" si="31"/>
        <v>0.859601767676768</v>
      </c>
      <c r="AS61" s="98">
        <f t="shared" si="32"/>
        <v>0.854710935301786</v>
      </c>
      <c r="AV61" s="95">
        <f t="shared" si="33"/>
        <v>56.0751335714275</v>
      </c>
    </row>
    <row r="62" customHeight="1" spans="1:48">
      <c r="A62" s="61">
        <v>704</v>
      </c>
      <c r="B62" s="61" t="s">
        <v>106</v>
      </c>
      <c r="C62" s="61" t="s">
        <v>105</v>
      </c>
      <c r="D62" s="62">
        <v>1</v>
      </c>
      <c r="E62" s="62">
        <v>150</v>
      </c>
      <c r="F62" s="63">
        <v>450</v>
      </c>
      <c r="G62" s="64">
        <v>9500</v>
      </c>
      <c r="H62" s="95">
        <v>2364.9395</v>
      </c>
      <c r="I62" s="159">
        <f>VLOOKUP(A62,[5]正式员工数!$A:$C,3,0)</f>
        <v>2</v>
      </c>
      <c r="J62" s="97">
        <f>VLOOKUP(A62,[4]查询时间段分门店销售汇总!$D:$L,9,0)</f>
        <v>29670.17</v>
      </c>
      <c r="K62" s="97">
        <f>VLOOKUP(A62,[4]查询时间段分门店销售汇总!$D:$M,10,0)</f>
        <v>8719.43</v>
      </c>
      <c r="L62" s="98">
        <v>0.248941</v>
      </c>
      <c r="M62" s="159">
        <f t="shared" si="17"/>
        <v>28500</v>
      </c>
      <c r="N62" s="159">
        <f t="shared" si="18"/>
        <v>7094.8185</v>
      </c>
      <c r="O62" s="110">
        <f t="shared" si="19"/>
        <v>1.04105859649123</v>
      </c>
      <c r="P62" s="160">
        <f t="shared" si="20"/>
        <v>1.22898563226106</v>
      </c>
      <c r="Q62" s="167" t="s">
        <v>49</v>
      </c>
      <c r="R62" s="113">
        <f>(K62-N62)*0.05</f>
        <v>81.230575</v>
      </c>
      <c r="S62" s="151">
        <v>10363.6363636364</v>
      </c>
      <c r="T62" s="151">
        <v>2433.90000000001</v>
      </c>
      <c r="U62" s="168">
        <v>0.23485</v>
      </c>
      <c r="V62" s="151">
        <f t="shared" si="21"/>
        <v>31090.9090909092</v>
      </c>
      <c r="W62" s="151">
        <f t="shared" si="22"/>
        <v>7301.70000000003</v>
      </c>
      <c r="X62" s="168">
        <f t="shared" si="23"/>
        <v>0.954303713450289</v>
      </c>
      <c r="Y62" s="173">
        <f t="shared" si="24"/>
        <v>1.19416437268033</v>
      </c>
      <c r="Z62" s="175"/>
      <c r="AA62" s="175"/>
      <c r="AB62" s="97"/>
      <c r="AC62" s="97">
        <f>VLOOKUP(A62,[6]查询时间段分门店销售汇总!$D:$L,9,0)</f>
        <v>20935.35</v>
      </c>
      <c r="AD62" s="97">
        <f>VLOOKUP(A62,[6]查询时间段分门店销售汇总!$D:$M,10,0)</f>
        <v>6892.06</v>
      </c>
      <c r="AE62" s="95">
        <v>6909.09090909091</v>
      </c>
      <c r="AF62" s="95">
        <v>2052.22022727273</v>
      </c>
      <c r="AG62" s="168">
        <v>0.297031875</v>
      </c>
      <c r="AH62" s="108">
        <f t="shared" si="25"/>
        <v>27636.3636363636</v>
      </c>
      <c r="AI62" s="108">
        <f t="shared" si="26"/>
        <v>8208.88090909092</v>
      </c>
      <c r="AJ62" s="168">
        <f t="shared" si="27"/>
        <v>0.757529111842105</v>
      </c>
      <c r="AK62" s="168">
        <f t="shared" si="28"/>
        <v>0.839585818862032</v>
      </c>
      <c r="AL62" s="175"/>
      <c r="AM62" s="97">
        <v>7772.72727272727</v>
      </c>
      <c r="AN62" s="97">
        <v>2198.80738636364</v>
      </c>
      <c r="AO62" s="168">
        <v>0.2828875</v>
      </c>
      <c r="AP62" s="151">
        <f t="shared" si="29"/>
        <v>31090.9090909091</v>
      </c>
      <c r="AQ62" s="151">
        <f t="shared" si="30"/>
        <v>8795.22954545456</v>
      </c>
      <c r="AR62" s="98">
        <f t="shared" si="31"/>
        <v>0.673359210526316</v>
      </c>
      <c r="AS62" s="98">
        <f t="shared" si="32"/>
        <v>0.783613430937896</v>
      </c>
      <c r="AV62" s="95">
        <f t="shared" si="33"/>
        <v>81.230575</v>
      </c>
    </row>
    <row r="63" customHeight="1" spans="1:48">
      <c r="A63" s="119">
        <v>738</v>
      </c>
      <c r="B63" s="119" t="s">
        <v>107</v>
      </c>
      <c r="C63" s="119" t="s">
        <v>105</v>
      </c>
      <c r="D63" s="27">
        <v>2</v>
      </c>
      <c r="E63" s="27">
        <v>100</v>
      </c>
      <c r="F63" s="63">
        <v>300</v>
      </c>
      <c r="G63" s="64">
        <v>11000</v>
      </c>
      <c r="H63" s="95">
        <v>2811.64242857143</v>
      </c>
      <c r="I63" s="159">
        <f>VLOOKUP(A63,[5]正式员工数!$A:$C,3,0)</f>
        <v>2</v>
      </c>
      <c r="J63" s="97">
        <f>VLOOKUP(A63,[4]查询时间段分门店销售汇总!$D:$L,9,0)</f>
        <v>26232.19</v>
      </c>
      <c r="K63" s="97">
        <f>VLOOKUP(A63,[4]查询时间段分门店销售汇总!$D:$M,10,0)</f>
        <v>6703.15</v>
      </c>
      <c r="L63" s="98">
        <v>0.255603857142857</v>
      </c>
      <c r="M63" s="159">
        <f t="shared" si="17"/>
        <v>33000</v>
      </c>
      <c r="N63" s="159">
        <f t="shared" si="18"/>
        <v>8434.92728571429</v>
      </c>
      <c r="O63" s="98">
        <f t="shared" si="19"/>
        <v>0.794914848484848</v>
      </c>
      <c r="P63" s="112">
        <f t="shared" si="20"/>
        <v>0.79468971965564</v>
      </c>
      <c r="Q63" s="167"/>
      <c r="S63" s="151">
        <v>12000</v>
      </c>
      <c r="T63" s="151">
        <v>2893.62857142857</v>
      </c>
      <c r="U63" s="168">
        <v>0.241135714285714</v>
      </c>
      <c r="V63" s="151">
        <f t="shared" si="21"/>
        <v>36000</v>
      </c>
      <c r="W63" s="151">
        <f t="shared" si="22"/>
        <v>8680.88571428571</v>
      </c>
      <c r="X63" s="168">
        <f t="shared" si="23"/>
        <v>0.728671944444444</v>
      </c>
      <c r="Y63" s="168">
        <f t="shared" si="24"/>
        <v>0.772173510932065</v>
      </c>
      <c r="Z63" s="175"/>
      <c r="AA63" s="175"/>
      <c r="AB63" s="175"/>
      <c r="AC63" s="97">
        <f>VLOOKUP(A63,[6]查询时间段分门店销售汇总!$D:$L,9,0)</f>
        <v>19732.23</v>
      </c>
      <c r="AD63" s="97">
        <f>VLOOKUP(A63,[6]查询时间段分门店销售汇总!$D:$M,10,0)</f>
        <v>7030.23</v>
      </c>
      <c r="AE63" s="95">
        <v>8000</v>
      </c>
      <c r="AF63" s="95">
        <v>2439.855</v>
      </c>
      <c r="AG63" s="168">
        <v>0.304981875</v>
      </c>
      <c r="AH63" s="108">
        <f t="shared" si="25"/>
        <v>32000</v>
      </c>
      <c r="AI63" s="108">
        <f t="shared" si="26"/>
        <v>9759.42</v>
      </c>
      <c r="AJ63" s="168">
        <f t="shared" si="27"/>
        <v>0.6166321875</v>
      </c>
      <c r="AK63" s="168">
        <f t="shared" si="28"/>
        <v>0.72035325869775</v>
      </c>
      <c r="AL63" s="175"/>
      <c r="AM63" s="97">
        <v>9000</v>
      </c>
      <c r="AN63" s="97">
        <v>2614.13035714285</v>
      </c>
      <c r="AO63" s="168">
        <v>0.290458928571428</v>
      </c>
      <c r="AP63" s="151">
        <f t="shared" si="29"/>
        <v>36000</v>
      </c>
      <c r="AQ63" s="151">
        <f t="shared" si="30"/>
        <v>10456.5214285714</v>
      </c>
      <c r="AR63" s="98">
        <f t="shared" si="31"/>
        <v>0.5481175</v>
      </c>
      <c r="AS63" s="98">
        <f t="shared" si="32"/>
        <v>0.672329708117902</v>
      </c>
      <c r="AV63" s="95">
        <f t="shared" si="33"/>
        <v>0</v>
      </c>
    </row>
    <row r="64" customHeight="1" spans="1:48">
      <c r="A64" s="119">
        <v>710</v>
      </c>
      <c r="B64" s="119" t="s">
        <v>108</v>
      </c>
      <c r="C64" s="119" t="s">
        <v>105</v>
      </c>
      <c r="D64" s="27">
        <v>2</v>
      </c>
      <c r="E64" s="27">
        <v>100</v>
      </c>
      <c r="F64" s="63">
        <v>300</v>
      </c>
      <c r="G64" s="64">
        <v>9890</v>
      </c>
      <c r="H64" s="95">
        <v>2921.64869857143</v>
      </c>
      <c r="I64" s="159">
        <f>VLOOKUP(A64,[5]正式员工数!$A:$C,3,0)</f>
        <v>3</v>
      </c>
      <c r="J64" s="97">
        <f>VLOOKUP(A64,[4]查询时间段分门店销售汇总!$D:$L,9,0)</f>
        <v>13336.43</v>
      </c>
      <c r="K64" s="97">
        <f>VLOOKUP(A64,[4]查询时间段分门店销售汇总!$D:$M,10,0)</f>
        <v>3890.52</v>
      </c>
      <c r="L64" s="98">
        <v>0.295414428571428</v>
      </c>
      <c r="M64" s="159">
        <f t="shared" si="17"/>
        <v>29670</v>
      </c>
      <c r="N64" s="159">
        <f t="shared" si="18"/>
        <v>8764.94609571429</v>
      </c>
      <c r="O64" s="98">
        <f t="shared" si="19"/>
        <v>0.449492079541625</v>
      </c>
      <c r="P64" s="112">
        <f t="shared" si="20"/>
        <v>0.443872667043818</v>
      </c>
      <c r="Q64" s="167"/>
      <c r="S64" s="151">
        <v>10789.0909090909</v>
      </c>
      <c r="T64" s="151">
        <v>3006.84257142857</v>
      </c>
      <c r="U64" s="168">
        <v>0.278692857142857</v>
      </c>
      <c r="V64" s="151">
        <f t="shared" si="21"/>
        <v>32367.2727272727</v>
      </c>
      <c r="W64" s="151">
        <f t="shared" si="22"/>
        <v>9020.52771428571</v>
      </c>
      <c r="X64" s="168">
        <f t="shared" si="23"/>
        <v>0.41203440624649</v>
      </c>
      <c r="Y64" s="168">
        <f t="shared" si="24"/>
        <v>0.43129627481091</v>
      </c>
      <c r="Z64" s="175"/>
      <c r="AA64" s="175"/>
      <c r="AB64" s="175"/>
      <c r="AC64" s="97">
        <f>VLOOKUP(A64,[6]查询时间段分门店销售汇总!$D:$L,9,0)</f>
        <v>14855.69</v>
      </c>
      <c r="AD64" s="97">
        <f>VLOOKUP(A64,[6]查询时间段分门店销售汇总!$D:$M,10,0)</f>
        <v>5529.8</v>
      </c>
      <c r="AE64" s="95">
        <v>7192.72727272727</v>
      </c>
      <c r="AF64" s="95">
        <v>2535.31498636363</v>
      </c>
      <c r="AG64" s="168">
        <v>0.352483125</v>
      </c>
      <c r="AH64" s="108">
        <f t="shared" si="25"/>
        <v>28770.9090909091</v>
      </c>
      <c r="AI64" s="108">
        <f t="shared" si="26"/>
        <v>10141.2599454545</v>
      </c>
      <c r="AJ64" s="168">
        <f t="shared" si="27"/>
        <v>0.51634412917088</v>
      </c>
      <c r="AK64" s="168">
        <f t="shared" si="28"/>
        <v>0.545277414220957</v>
      </c>
      <c r="AL64" s="175"/>
      <c r="AM64" s="97">
        <v>8091.81818181818</v>
      </c>
      <c r="AN64" s="97">
        <v>2716.40891396104</v>
      </c>
      <c r="AO64" s="168">
        <v>0.335698214285714</v>
      </c>
      <c r="AP64" s="151">
        <f t="shared" si="29"/>
        <v>32367.2727272727</v>
      </c>
      <c r="AQ64" s="151">
        <f t="shared" si="30"/>
        <v>10865.6356558442</v>
      </c>
      <c r="AR64" s="98">
        <f t="shared" si="31"/>
        <v>0.458972559263004</v>
      </c>
      <c r="AS64" s="98">
        <f t="shared" si="32"/>
        <v>0.508925586606225</v>
      </c>
      <c r="AV64" s="95">
        <f t="shared" si="33"/>
        <v>0</v>
      </c>
    </row>
    <row r="65" customHeight="1" spans="1:48">
      <c r="A65" s="61">
        <v>706</v>
      </c>
      <c r="B65" s="61" t="s">
        <v>109</v>
      </c>
      <c r="C65" s="61" t="s">
        <v>105</v>
      </c>
      <c r="D65" s="62">
        <v>3</v>
      </c>
      <c r="E65" s="62">
        <v>100</v>
      </c>
      <c r="F65" s="63">
        <v>300</v>
      </c>
      <c r="G65" s="64">
        <v>9522</v>
      </c>
      <c r="H65" s="95">
        <v>2608.33017342858</v>
      </c>
      <c r="I65" s="159">
        <f>VLOOKUP(A65,[5]正式员工数!$A:$C,3,0)</f>
        <v>3</v>
      </c>
      <c r="J65" s="97">
        <f>VLOOKUP(A65,[4]查询时间段分门店销售汇总!$D:$L,9,0)</f>
        <v>29055.95</v>
      </c>
      <c r="K65" s="97">
        <f>VLOOKUP(A65,[4]查询时间段分门店销售汇总!$D:$M,10,0)</f>
        <v>8312.37</v>
      </c>
      <c r="L65" s="98">
        <v>0.273926714285715</v>
      </c>
      <c r="M65" s="159">
        <f t="shared" si="17"/>
        <v>28566</v>
      </c>
      <c r="N65" s="159">
        <f t="shared" si="18"/>
        <v>7824.99052028574</v>
      </c>
      <c r="O65" s="110">
        <f t="shared" si="19"/>
        <v>1.01715150878667</v>
      </c>
      <c r="P65" s="160">
        <f t="shared" si="20"/>
        <v>1.06228499299146</v>
      </c>
      <c r="Q65" s="167" t="s">
        <v>49</v>
      </c>
      <c r="R65" s="113">
        <f>(K65-N65)*0.05</f>
        <v>24.368973985713</v>
      </c>
      <c r="S65" s="151">
        <v>10387.6363636364</v>
      </c>
      <c r="T65" s="151">
        <v>2684.38782857144</v>
      </c>
      <c r="U65" s="168">
        <v>0.258421428571429</v>
      </c>
      <c r="V65" s="151">
        <f t="shared" si="21"/>
        <v>31162.9090909092</v>
      </c>
      <c r="W65" s="151">
        <f t="shared" si="22"/>
        <v>8053.16348571432</v>
      </c>
      <c r="X65" s="168">
        <f t="shared" si="23"/>
        <v>0.932388883054444</v>
      </c>
      <c r="Y65" s="173">
        <f t="shared" si="24"/>
        <v>1.03218691819004</v>
      </c>
      <c r="Z65" s="175"/>
      <c r="AA65" s="175"/>
      <c r="AB65" s="97"/>
      <c r="AC65" s="97">
        <f>VLOOKUP(A65,[6]查询时间段分门店销售汇总!$D:$L,9,0)</f>
        <v>21343.84</v>
      </c>
      <c r="AD65" s="97">
        <f>VLOOKUP(A65,[6]查询时间段分门店销售汇总!$D:$M,10,0)</f>
        <v>6718.66</v>
      </c>
      <c r="AE65" s="95">
        <v>6925.09090909091</v>
      </c>
      <c r="AF65" s="95">
        <v>2263.42701</v>
      </c>
      <c r="AG65" s="168">
        <v>0.326844375000001</v>
      </c>
      <c r="AH65" s="108">
        <f t="shared" si="25"/>
        <v>27700.3636363636</v>
      </c>
      <c r="AI65" s="108">
        <f t="shared" si="26"/>
        <v>9053.70804</v>
      </c>
      <c r="AJ65" s="168">
        <f t="shared" si="27"/>
        <v>0.770525624868725</v>
      </c>
      <c r="AK65" s="168">
        <f t="shared" si="28"/>
        <v>0.742089315263583</v>
      </c>
      <c r="AL65" s="175"/>
      <c r="AM65" s="97">
        <v>7790.72727272727</v>
      </c>
      <c r="AN65" s="97">
        <v>2425.10036785715</v>
      </c>
      <c r="AO65" s="168">
        <v>0.311280357142858</v>
      </c>
      <c r="AP65" s="151">
        <f t="shared" si="29"/>
        <v>31162.9090909091</v>
      </c>
      <c r="AQ65" s="151">
        <f t="shared" si="30"/>
        <v>9700.4014714286</v>
      </c>
      <c r="AR65" s="98">
        <f t="shared" si="31"/>
        <v>0.684911666549978</v>
      </c>
      <c r="AS65" s="98">
        <f t="shared" si="32"/>
        <v>0.692616694246009</v>
      </c>
      <c r="AV65" s="95">
        <f t="shared" si="33"/>
        <v>24.368973985713</v>
      </c>
    </row>
    <row r="66" customHeight="1" spans="1:48">
      <c r="A66" s="61">
        <v>351</v>
      </c>
      <c r="B66" s="61" t="s">
        <v>110</v>
      </c>
      <c r="C66" s="61" t="s">
        <v>105</v>
      </c>
      <c r="D66" s="62">
        <v>3</v>
      </c>
      <c r="E66" s="62">
        <v>100</v>
      </c>
      <c r="F66" s="63">
        <v>300</v>
      </c>
      <c r="G66" s="64">
        <v>9900</v>
      </c>
      <c r="H66" s="95">
        <v>2507.39138571428</v>
      </c>
      <c r="I66" s="159">
        <f>VLOOKUP(A66,[5]正式员工数!$A:$C,3,0)</f>
        <v>3</v>
      </c>
      <c r="J66" s="97">
        <f>VLOOKUP(A66,[4]查询时间段分门店销售汇总!$D:$L,9,0)</f>
        <v>24237.34</v>
      </c>
      <c r="K66" s="97">
        <f>VLOOKUP(A66,[4]查询时间段分门店销售汇总!$D:$M,10,0)</f>
        <v>5979.46</v>
      </c>
      <c r="L66" s="98">
        <v>0.253271857142857</v>
      </c>
      <c r="M66" s="159">
        <f t="shared" si="17"/>
        <v>29700</v>
      </c>
      <c r="N66" s="159">
        <f t="shared" si="18"/>
        <v>7522.17415714284</v>
      </c>
      <c r="O66" s="98">
        <f t="shared" si="19"/>
        <v>0.816072053872054</v>
      </c>
      <c r="P66" s="112">
        <f t="shared" si="20"/>
        <v>0.794911135409179</v>
      </c>
      <c r="Q66" s="167"/>
      <c r="S66" s="151">
        <v>10800</v>
      </c>
      <c r="T66" s="151">
        <v>2580.50571428571</v>
      </c>
      <c r="U66" s="168">
        <v>0.238935714285714</v>
      </c>
      <c r="V66" s="151">
        <f t="shared" si="21"/>
        <v>32400</v>
      </c>
      <c r="W66" s="151">
        <f t="shared" si="22"/>
        <v>7741.51714285713</v>
      </c>
      <c r="X66" s="168">
        <f t="shared" si="23"/>
        <v>0.748066049382716</v>
      </c>
      <c r="Y66" s="168">
        <f t="shared" si="24"/>
        <v>0.772388653239252</v>
      </c>
      <c r="Z66" s="175"/>
      <c r="AA66" s="175"/>
      <c r="AB66" s="175"/>
      <c r="AC66" s="97">
        <f>VLOOKUP(A66,[6]查询时间段分门店销售汇总!$D:$L,9,0)</f>
        <v>14467.06</v>
      </c>
      <c r="AD66" s="97">
        <f>VLOOKUP(A66,[6]查询时间段分门店销售汇总!$D:$M,10,0)</f>
        <v>4326.08</v>
      </c>
      <c r="AE66" s="95">
        <v>7200</v>
      </c>
      <c r="AF66" s="95">
        <v>2175.8355</v>
      </c>
      <c r="AG66" s="168">
        <v>0.302199375</v>
      </c>
      <c r="AH66" s="108">
        <f t="shared" si="25"/>
        <v>28800</v>
      </c>
      <c r="AI66" s="108">
        <f t="shared" si="26"/>
        <v>8703.342</v>
      </c>
      <c r="AJ66" s="168">
        <f t="shared" si="27"/>
        <v>0.502328472222222</v>
      </c>
      <c r="AK66" s="168">
        <f t="shared" si="28"/>
        <v>0.497059635252757</v>
      </c>
      <c r="AL66" s="175"/>
      <c r="AM66" s="97">
        <v>8100</v>
      </c>
      <c r="AN66" s="97">
        <v>2331.25232142857</v>
      </c>
      <c r="AO66" s="168">
        <v>0.287808928571428</v>
      </c>
      <c r="AP66" s="151">
        <f t="shared" si="29"/>
        <v>32400</v>
      </c>
      <c r="AQ66" s="151">
        <f t="shared" si="30"/>
        <v>9325.00928571428</v>
      </c>
      <c r="AR66" s="98">
        <f t="shared" si="31"/>
        <v>0.446514197530864</v>
      </c>
      <c r="AS66" s="98">
        <f t="shared" si="32"/>
        <v>0.463922326235907</v>
      </c>
      <c r="AV66" s="95">
        <f t="shared" si="33"/>
        <v>0</v>
      </c>
    </row>
    <row r="67" customHeight="1" spans="1:48">
      <c r="A67" s="119">
        <v>713</v>
      </c>
      <c r="B67" s="119" t="s">
        <v>111</v>
      </c>
      <c r="C67" s="119" t="s">
        <v>105</v>
      </c>
      <c r="D67" s="27">
        <v>4</v>
      </c>
      <c r="E67" s="27">
        <v>100</v>
      </c>
      <c r="F67" s="63">
        <v>300</v>
      </c>
      <c r="G67" s="64">
        <v>9200</v>
      </c>
      <c r="H67" s="95">
        <v>2329.33485714286</v>
      </c>
      <c r="I67" s="159">
        <f>VLOOKUP(A67,[5]正式员工数!$A:$C,3,0)</f>
        <v>2</v>
      </c>
      <c r="J67" s="97">
        <f>VLOOKUP(A67,[4]查询时间段分门店销售汇总!$D:$L,9,0)</f>
        <v>28110.29</v>
      </c>
      <c r="K67" s="97">
        <f>VLOOKUP(A67,[4]查询时间段分门店销售汇总!$D:$M,10,0)</f>
        <v>7752.72</v>
      </c>
      <c r="L67" s="98">
        <v>0.253188571428572</v>
      </c>
      <c r="M67" s="159">
        <f t="shared" si="17"/>
        <v>27600</v>
      </c>
      <c r="N67" s="159">
        <f t="shared" si="18"/>
        <v>6988.00457142858</v>
      </c>
      <c r="O67" s="110">
        <f t="shared" si="19"/>
        <v>1.01848876811594</v>
      </c>
      <c r="P67" s="160">
        <f t="shared" si="20"/>
        <v>1.10943258848142</v>
      </c>
      <c r="Q67" s="167" t="s">
        <v>49</v>
      </c>
      <c r="R67" s="113">
        <f>(K67-N67)*0.05</f>
        <v>38.235771428571</v>
      </c>
      <c r="S67" s="151">
        <v>10036.3636363636</v>
      </c>
      <c r="T67" s="151">
        <v>2397.25714285714</v>
      </c>
      <c r="U67" s="168">
        <v>0.238857142857143</v>
      </c>
      <c r="V67" s="151">
        <f t="shared" si="21"/>
        <v>30109.0909090908</v>
      </c>
      <c r="W67" s="151">
        <f t="shared" si="22"/>
        <v>7191.77142857142</v>
      </c>
      <c r="X67" s="168">
        <f t="shared" si="23"/>
        <v>0.933614704106284</v>
      </c>
      <c r="Y67" s="173">
        <f t="shared" si="24"/>
        <v>1.07799866514111</v>
      </c>
      <c r="Z67" s="175"/>
      <c r="AA67" s="175"/>
      <c r="AB67" s="97"/>
      <c r="AC67" s="97">
        <f>VLOOKUP(A67,[6]查询时间段分门店销售汇总!$D:$L,9,0)</f>
        <v>22946.61</v>
      </c>
      <c r="AD67" s="97">
        <f>VLOOKUP(A67,[6]查询时间段分门店销售汇总!$D:$M,10,0)</f>
        <v>6565.22</v>
      </c>
      <c r="AE67" s="95">
        <v>6690.90909090909</v>
      </c>
      <c r="AF67" s="95">
        <v>2021.32363636364</v>
      </c>
      <c r="AG67" s="168">
        <v>0.3021</v>
      </c>
      <c r="AH67" s="108">
        <f t="shared" si="25"/>
        <v>26763.6363636364</v>
      </c>
      <c r="AI67" s="108">
        <f t="shared" si="26"/>
        <v>8085.29454545456</v>
      </c>
      <c r="AJ67" s="168">
        <f t="shared" si="27"/>
        <v>0.857380129076087</v>
      </c>
      <c r="AK67" s="168">
        <f t="shared" si="28"/>
        <v>0.811995155289782</v>
      </c>
      <c r="AL67" s="175"/>
      <c r="AM67" s="97">
        <v>7527.27272727273</v>
      </c>
      <c r="AN67" s="97">
        <v>2165.7038961039</v>
      </c>
      <c r="AO67" s="168">
        <v>0.287714285714286</v>
      </c>
      <c r="AP67" s="151">
        <f t="shared" si="29"/>
        <v>30109.0909090909</v>
      </c>
      <c r="AQ67" s="151">
        <f t="shared" si="30"/>
        <v>8662.8155844156</v>
      </c>
      <c r="AR67" s="98">
        <f t="shared" si="31"/>
        <v>0.762115670289855</v>
      </c>
      <c r="AS67" s="98">
        <f t="shared" si="32"/>
        <v>0.757862144937129</v>
      </c>
      <c r="AV67" s="95">
        <f t="shared" si="33"/>
        <v>38.235771428571</v>
      </c>
    </row>
    <row r="68" customHeight="1" spans="1:48">
      <c r="A68" s="119">
        <v>110378</v>
      </c>
      <c r="B68" s="119" t="s">
        <v>112</v>
      </c>
      <c r="C68" s="119" t="s">
        <v>105</v>
      </c>
      <c r="D68" s="27">
        <v>4</v>
      </c>
      <c r="E68" s="27">
        <v>100</v>
      </c>
      <c r="F68" s="63">
        <v>300</v>
      </c>
      <c r="G68" s="64">
        <v>8050</v>
      </c>
      <c r="H68" s="95">
        <v>1833.0103</v>
      </c>
      <c r="I68" s="159">
        <f>VLOOKUP(A68,[5]正式员工数!$A:$C,3,0)</f>
        <v>2</v>
      </c>
      <c r="J68" s="97">
        <f>VLOOKUP(A68,[4]查询时间段分门店销售汇总!$D:$L,9,0)</f>
        <v>25444.16</v>
      </c>
      <c r="K68" s="97">
        <f>VLOOKUP(A68,[4]查询时间段分门店销售汇总!$D:$M,10,0)</f>
        <v>6197.72</v>
      </c>
      <c r="L68" s="98">
        <v>0.227703142857143</v>
      </c>
      <c r="M68" s="159">
        <f t="shared" ref="M68:M99" si="34">G68*3</f>
        <v>24150</v>
      </c>
      <c r="N68" s="159">
        <f t="shared" ref="N68:N99" si="35">H68*3</f>
        <v>5499.0309</v>
      </c>
      <c r="O68" s="110">
        <f t="shared" ref="O68:O99" si="36">J68/M68</f>
        <v>1.0535884057971</v>
      </c>
      <c r="P68" s="160">
        <f t="shared" ref="P68:P99" si="37">K68/N68</f>
        <v>1.12705676922092</v>
      </c>
      <c r="Q68" s="167" t="s">
        <v>49</v>
      </c>
      <c r="R68" s="113">
        <f>(K68-N68)*0.05</f>
        <v>34.934455</v>
      </c>
      <c r="S68" s="151">
        <v>8781.81818181818</v>
      </c>
      <c r="T68" s="151">
        <v>1886.46</v>
      </c>
      <c r="U68" s="168">
        <v>0.214814285714286</v>
      </c>
      <c r="V68" s="151">
        <f t="shared" ref="V68:V99" si="38">S68*3</f>
        <v>26345.4545454545</v>
      </c>
      <c r="W68" s="151">
        <f t="shared" ref="W68:W99" si="39">T68*3</f>
        <v>5659.38</v>
      </c>
      <c r="X68" s="168">
        <f t="shared" ref="X68:X99" si="40">J68/V68</f>
        <v>0.965789371980678</v>
      </c>
      <c r="Y68" s="173">
        <f t="shared" ref="Y68:Y99" si="41">K68/W68</f>
        <v>1.09512349409299</v>
      </c>
      <c r="Z68" s="175"/>
      <c r="AA68" s="175"/>
      <c r="AB68" s="97"/>
      <c r="AC68" s="97">
        <f>VLOOKUP(A68,[6]查询时间段分门店销售汇总!$D:$L,9,0)</f>
        <v>16051.45</v>
      </c>
      <c r="AD68" s="97">
        <f>VLOOKUP(A68,[6]查询时间段分门店销售汇总!$D:$M,10,0)</f>
        <v>4509.32</v>
      </c>
      <c r="AE68" s="95">
        <v>5854.54545454545</v>
      </c>
      <c r="AF68" s="95">
        <v>1590.62877272727</v>
      </c>
      <c r="AG68" s="168">
        <v>0.27169125</v>
      </c>
      <c r="AH68" s="108">
        <f t="shared" ref="AH68:AH99" si="42">AE68*4</f>
        <v>23418.1818181818</v>
      </c>
      <c r="AI68" s="108">
        <f t="shared" ref="AI68:AI99" si="43">AF68*4</f>
        <v>6362.51509090908</v>
      </c>
      <c r="AJ68" s="168">
        <f t="shared" ref="AJ68:AJ99" si="44">AC68/AH68</f>
        <v>0.685426824534162</v>
      </c>
      <c r="AK68" s="168">
        <f t="shared" ref="AK68:AK99" si="45">AD68/AI68</f>
        <v>0.708732307203959</v>
      </c>
      <c r="AL68" s="175"/>
      <c r="AM68" s="97">
        <v>6586.36363636364</v>
      </c>
      <c r="AN68" s="97">
        <v>1704.24511363637</v>
      </c>
      <c r="AO68" s="168">
        <v>0.258753571428572</v>
      </c>
      <c r="AP68" s="151">
        <f t="shared" ref="AP68:AP99" si="46">AM68*4</f>
        <v>26345.4545454546</v>
      </c>
      <c r="AQ68" s="151">
        <f t="shared" ref="AQ68:AQ99" si="47">AN68*4</f>
        <v>6816.98045454548</v>
      </c>
      <c r="AR68" s="98">
        <f t="shared" ref="AR68:AR99" si="48">AC68/AP68</f>
        <v>0.60926828847481</v>
      </c>
      <c r="AS68" s="98">
        <f t="shared" ref="AS68:AS99" si="49">AD68/AQ68</f>
        <v>0.661483486723692</v>
      </c>
      <c r="AV68" s="95">
        <f t="shared" ref="AV68:AV99" si="50">R68+AB68+AT68+AU68</f>
        <v>34.934455</v>
      </c>
    </row>
    <row r="69" customHeight="1" spans="1:48">
      <c r="A69" s="61">
        <v>571</v>
      </c>
      <c r="B69" s="61" t="s">
        <v>113</v>
      </c>
      <c r="C69" s="61" t="s">
        <v>114</v>
      </c>
      <c r="D69" s="62">
        <v>1</v>
      </c>
      <c r="E69" s="62">
        <v>200</v>
      </c>
      <c r="F69" s="63">
        <v>600</v>
      </c>
      <c r="G69" s="64">
        <v>28000</v>
      </c>
      <c r="H69" s="95">
        <v>6529.6</v>
      </c>
      <c r="I69" s="159">
        <f>VLOOKUP(A69,[5]正式员工数!$A:$C,3,0)</f>
        <v>3</v>
      </c>
      <c r="J69" s="97">
        <f>VLOOKUP(A69,[4]查询时间段分门店销售汇总!$D:$L,9,0)</f>
        <v>44564.22</v>
      </c>
      <c r="K69" s="97">
        <f>VLOOKUP(A69,[4]查询时间段分门店销售汇总!$D:$M,10,0)</f>
        <v>11906.24</v>
      </c>
      <c r="L69" s="98">
        <v>0.2332</v>
      </c>
      <c r="M69" s="159">
        <f t="shared" si="34"/>
        <v>84000</v>
      </c>
      <c r="N69" s="159">
        <f t="shared" si="35"/>
        <v>19588.8</v>
      </c>
      <c r="O69" s="98">
        <f t="shared" si="36"/>
        <v>0.530526428571429</v>
      </c>
      <c r="P69" s="112">
        <f t="shared" si="37"/>
        <v>0.6078085436576</v>
      </c>
      <c r="Q69" s="167"/>
      <c r="S69" s="151">
        <v>30545.4545454545</v>
      </c>
      <c r="T69" s="151">
        <v>6720</v>
      </c>
      <c r="U69" s="168">
        <v>0.22</v>
      </c>
      <c r="V69" s="151">
        <f t="shared" si="38"/>
        <v>91636.3636363635</v>
      </c>
      <c r="W69" s="151">
        <f t="shared" si="39"/>
        <v>20160</v>
      </c>
      <c r="X69" s="168">
        <f t="shared" si="40"/>
        <v>0.486315892857144</v>
      </c>
      <c r="Y69" s="168">
        <f t="shared" si="41"/>
        <v>0.590587301587302</v>
      </c>
      <c r="Z69" s="175"/>
      <c r="AA69" s="175"/>
      <c r="AB69" s="175"/>
      <c r="AC69" s="97">
        <f>VLOOKUP(A69,[6]查询时间段分门店销售汇总!$D:$L,9,0)</f>
        <v>69646.41</v>
      </c>
      <c r="AD69" s="97">
        <f>VLOOKUP(A69,[6]查询时间段分门店销售汇总!$D:$M,10,0)</f>
        <v>20539.14</v>
      </c>
      <c r="AE69" s="95">
        <v>20363.6363636364</v>
      </c>
      <c r="AF69" s="95">
        <v>5666.18181818182</v>
      </c>
      <c r="AG69" s="168">
        <v>0.27825</v>
      </c>
      <c r="AH69" s="108">
        <f t="shared" si="42"/>
        <v>81454.5454545456</v>
      </c>
      <c r="AI69" s="108">
        <f t="shared" si="43"/>
        <v>22664.7272727273</v>
      </c>
      <c r="AJ69" s="168">
        <f t="shared" si="44"/>
        <v>0.855034051339284</v>
      </c>
      <c r="AK69" s="168">
        <f t="shared" si="45"/>
        <v>0.906216066615325</v>
      </c>
      <c r="AL69" s="175"/>
      <c r="AM69" s="97">
        <v>22909.0909090909</v>
      </c>
      <c r="AN69" s="97">
        <v>6070.90909090909</v>
      </c>
      <c r="AO69" s="168">
        <v>0.265</v>
      </c>
      <c r="AP69" s="151">
        <f t="shared" si="46"/>
        <v>91636.3636363636</v>
      </c>
      <c r="AQ69" s="151">
        <f t="shared" si="47"/>
        <v>24283.6363636364</v>
      </c>
      <c r="AR69" s="98">
        <f t="shared" si="48"/>
        <v>0.760030267857143</v>
      </c>
      <c r="AS69" s="98">
        <f t="shared" si="49"/>
        <v>0.845801662174304</v>
      </c>
      <c r="AV69" s="95">
        <f t="shared" si="50"/>
        <v>0</v>
      </c>
    </row>
    <row r="70" customHeight="1" spans="1:48">
      <c r="A70" s="61">
        <v>712</v>
      </c>
      <c r="B70" s="61" t="s">
        <v>115</v>
      </c>
      <c r="C70" s="61" t="s">
        <v>114</v>
      </c>
      <c r="D70" s="62">
        <v>1</v>
      </c>
      <c r="E70" s="62">
        <v>200</v>
      </c>
      <c r="F70" s="63">
        <v>600</v>
      </c>
      <c r="G70" s="64">
        <v>23000</v>
      </c>
      <c r="H70" s="95">
        <v>6417.16428571429</v>
      </c>
      <c r="I70" s="159">
        <f>VLOOKUP(A70,[5]正式员工数!$A:$C,3,0)</f>
        <v>4</v>
      </c>
      <c r="J70" s="97">
        <f>VLOOKUP(A70,[4]查询时间段分门店销售汇总!$D:$L,9,0)</f>
        <v>27212.08</v>
      </c>
      <c r="K70" s="97">
        <f>VLOOKUP(A70,[4]查询时间段分门店销售汇总!$D:$M,10,0)</f>
        <v>9594.51</v>
      </c>
      <c r="L70" s="98">
        <v>0.279007142857143</v>
      </c>
      <c r="M70" s="159">
        <f t="shared" si="34"/>
        <v>69000</v>
      </c>
      <c r="N70" s="159">
        <f t="shared" si="35"/>
        <v>19251.4928571429</v>
      </c>
      <c r="O70" s="98">
        <f t="shared" si="36"/>
        <v>0.394377971014493</v>
      </c>
      <c r="P70" s="112">
        <f t="shared" si="37"/>
        <v>0.49837745421598</v>
      </c>
      <c r="Q70" s="167"/>
      <c r="S70" s="151">
        <v>25090.9090909091</v>
      </c>
      <c r="T70" s="151">
        <v>6604.28571428572</v>
      </c>
      <c r="U70" s="168">
        <v>0.263214285714286</v>
      </c>
      <c r="V70" s="151">
        <f t="shared" si="38"/>
        <v>75272.7272727273</v>
      </c>
      <c r="W70" s="151">
        <f t="shared" si="39"/>
        <v>19812.8571428572</v>
      </c>
      <c r="X70" s="168">
        <f t="shared" si="40"/>
        <v>0.361513140096618</v>
      </c>
      <c r="Y70" s="168">
        <f t="shared" si="41"/>
        <v>0.48425675967986</v>
      </c>
      <c r="Z70" s="175"/>
      <c r="AA70" s="175"/>
      <c r="AB70" s="175"/>
      <c r="AC70" s="97">
        <f>VLOOKUP(A70,[6]查询时间段分门店销售汇总!$D:$L,9,0)</f>
        <v>36883.94</v>
      </c>
      <c r="AD70" s="97">
        <f>VLOOKUP(A70,[6]查询时间段分门店销售汇总!$D:$M,10,0)</f>
        <v>13272.56</v>
      </c>
      <c r="AE70" s="95">
        <v>16727.2727272727</v>
      </c>
      <c r="AF70" s="95">
        <v>5568.61363636364</v>
      </c>
      <c r="AG70" s="168">
        <v>0.33290625</v>
      </c>
      <c r="AH70" s="108">
        <f t="shared" si="42"/>
        <v>66909.0909090908</v>
      </c>
      <c r="AI70" s="108">
        <f t="shared" si="43"/>
        <v>22274.4545454546</v>
      </c>
      <c r="AJ70" s="168">
        <f t="shared" si="44"/>
        <v>0.551254538043479</v>
      </c>
      <c r="AK70" s="168">
        <f t="shared" si="45"/>
        <v>0.595864647231439</v>
      </c>
      <c r="AL70" s="175"/>
      <c r="AM70" s="97">
        <v>18818.1818181818</v>
      </c>
      <c r="AN70" s="97">
        <v>5966.37175324676</v>
      </c>
      <c r="AO70" s="168">
        <v>0.317053571428572</v>
      </c>
      <c r="AP70" s="151">
        <f t="shared" si="46"/>
        <v>75272.7272727272</v>
      </c>
      <c r="AQ70" s="151">
        <f t="shared" si="47"/>
        <v>23865.487012987</v>
      </c>
      <c r="AR70" s="98">
        <f t="shared" si="48"/>
        <v>0.490004033816426</v>
      </c>
      <c r="AS70" s="98">
        <f t="shared" si="49"/>
        <v>0.556140337416009</v>
      </c>
      <c r="AV70" s="95">
        <f t="shared" si="50"/>
        <v>0</v>
      </c>
    </row>
    <row r="71" customHeight="1" spans="1:48">
      <c r="A71" s="61">
        <v>707</v>
      </c>
      <c r="B71" s="61" t="s">
        <v>116</v>
      </c>
      <c r="C71" s="61" t="s">
        <v>114</v>
      </c>
      <c r="D71" s="62">
        <v>1</v>
      </c>
      <c r="E71" s="62">
        <v>200</v>
      </c>
      <c r="F71" s="63">
        <v>600</v>
      </c>
      <c r="G71" s="64">
        <v>21600</v>
      </c>
      <c r="H71" s="95">
        <v>5756.70857142856</v>
      </c>
      <c r="I71" s="159">
        <f>VLOOKUP(A71,[5]正式员工数!$A:$C,3,0)</f>
        <v>3</v>
      </c>
      <c r="J71" s="97">
        <f>VLOOKUP(A71,[4]查询时间段分门店销售汇总!$D:$L,9,0)</f>
        <v>40404.62</v>
      </c>
      <c r="K71" s="97">
        <f>VLOOKUP(A71,[4]查询时间段分门店销售汇总!$D:$M,10,0)</f>
        <v>12967.73</v>
      </c>
      <c r="L71" s="98">
        <v>0.266514285714285</v>
      </c>
      <c r="M71" s="159">
        <f t="shared" si="34"/>
        <v>64800</v>
      </c>
      <c r="N71" s="159">
        <f t="shared" si="35"/>
        <v>17270.1257142857</v>
      </c>
      <c r="O71" s="98">
        <f t="shared" si="36"/>
        <v>0.623528086419753</v>
      </c>
      <c r="P71" s="112">
        <f t="shared" si="37"/>
        <v>0.750876410197362</v>
      </c>
      <c r="Q71" s="167"/>
      <c r="S71" s="151">
        <v>23563.6363636364</v>
      </c>
      <c r="T71" s="151">
        <v>5924.57142857142</v>
      </c>
      <c r="U71" s="168">
        <v>0.251428571428571</v>
      </c>
      <c r="V71" s="151">
        <f t="shared" si="38"/>
        <v>70690.9090909092</v>
      </c>
      <c r="W71" s="151">
        <f t="shared" si="39"/>
        <v>17773.7142857143</v>
      </c>
      <c r="X71" s="168">
        <f t="shared" si="40"/>
        <v>0.571567412551439</v>
      </c>
      <c r="Y71" s="168">
        <f t="shared" si="41"/>
        <v>0.729601578575102</v>
      </c>
      <c r="Z71" s="175"/>
      <c r="AA71" s="175"/>
      <c r="AB71" s="175"/>
      <c r="AC71" s="97">
        <f>VLOOKUP(A71,[6]查询时间段分门店销售汇总!$D:$L,9,0)</f>
        <v>35483.48</v>
      </c>
      <c r="AD71" s="97">
        <f>VLOOKUP(A71,[6]查询时间段分门店销售汇总!$D:$M,10,0)</f>
        <v>9601.93</v>
      </c>
      <c r="AE71" s="95">
        <v>15709.0909090909</v>
      </c>
      <c r="AF71" s="95">
        <v>4995.49090909091</v>
      </c>
      <c r="AG71" s="168">
        <v>0.318</v>
      </c>
      <c r="AH71" s="108">
        <f t="shared" si="42"/>
        <v>62836.3636363636</v>
      </c>
      <c r="AI71" s="108">
        <f t="shared" si="43"/>
        <v>19981.9636363636</v>
      </c>
      <c r="AJ71" s="168">
        <f t="shared" si="44"/>
        <v>0.564696585648149</v>
      </c>
      <c r="AK71" s="168">
        <f t="shared" si="45"/>
        <v>0.480529850556138</v>
      </c>
      <c r="AL71" s="175"/>
      <c r="AM71" s="97">
        <v>17672.7272727273</v>
      </c>
      <c r="AN71" s="97">
        <v>5352.31168831167</v>
      </c>
      <c r="AO71" s="168">
        <v>0.302857142857142</v>
      </c>
      <c r="AP71" s="151">
        <f t="shared" si="46"/>
        <v>70690.9090909092</v>
      </c>
      <c r="AQ71" s="151">
        <f t="shared" si="47"/>
        <v>21409.2467532467</v>
      </c>
      <c r="AR71" s="98">
        <f t="shared" si="48"/>
        <v>0.501952520576131</v>
      </c>
      <c r="AS71" s="98">
        <f t="shared" si="49"/>
        <v>0.44849452718573</v>
      </c>
      <c r="AV71" s="95">
        <f t="shared" si="50"/>
        <v>0</v>
      </c>
    </row>
    <row r="72" customHeight="1" spans="1:48">
      <c r="A72" s="119">
        <v>511</v>
      </c>
      <c r="B72" s="119" t="s">
        <v>117</v>
      </c>
      <c r="C72" s="119" t="s">
        <v>114</v>
      </c>
      <c r="D72" s="27">
        <v>2</v>
      </c>
      <c r="E72" s="27">
        <v>150</v>
      </c>
      <c r="F72" s="63">
        <v>450</v>
      </c>
      <c r="G72" s="64">
        <v>18920</v>
      </c>
      <c r="H72" s="95">
        <v>4979.41965714285</v>
      </c>
      <c r="I72" s="159">
        <f>VLOOKUP(A72,[5]正式员工数!$A:$C,3,0)</f>
        <v>3</v>
      </c>
      <c r="J72" s="97">
        <f>VLOOKUP(A72,[4]查询时间段分门店销售汇总!$D:$L,9,0)</f>
        <v>52320.42</v>
      </c>
      <c r="K72" s="97">
        <f>VLOOKUP(A72,[4]查询时间段分门店销售汇总!$D:$M,10,0)</f>
        <v>14369.27</v>
      </c>
      <c r="L72" s="98">
        <v>0.263182857142857</v>
      </c>
      <c r="M72" s="159">
        <f t="shared" si="34"/>
        <v>56760</v>
      </c>
      <c r="N72" s="159">
        <f t="shared" si="35"/>
        <v>14938.2589714285</v>
      </c>
      <c r="O72" s="98">
        <f t="shared" si="36"/>
        <v>0.921783298097252</v>
      </c>
      <c r="P72" s="112">
        <f t="shared" si="37"/>
        <v>0.961910623418916</v>
      </c>
      <c r="Q72" s="167"/>
      <c r="S72" s="151">
        <v>20640</v>
      </c>
      <c r="T72" s="151">
        <v>5124.61714285714</v>
      </c>
      <c r="U72" s="168">
        <v>0.248285714285714</v>
      </c>
      <c r="V72" s="151">
        <f t="shared" si="38"/>
        <v>61920</v>
      </c>
      <c r="W72" s="151">
        <f t="shared" si="39"/>
        <v>15373.8514285714</v>
      </c>
      <c r="X72" s="168">
        <f t="shared" si="40"/>
        <v>0.844968023255814</v>
      </c>
      <c r="Y72" s="168">
        <f t="shared" si="41"/>
        <v>0.93465648908871</v>
      </c>
      <c r="Z72" s="175"/>
      <c r="AA72" s="175"/>
      <c r="AB72" s="175"/>
      <c r="AC72" s="97">
        <f>VLOOKUP(A72,[6]查询时间段分门店销售汇总!$D:$L,9,0)</f>
        <v>35167.81</v>
      </c>
      <c r="AD72" s="97">
        <f>VLOOKUP(A72,[6]查询时间段分门店销售汇总!$D:$M,10,0)</f>
        <v>10305.54</v>
      </c>
      <c r="AE72" s="95">
        <v>13760</v>
      </c>
      <c r="AF72" s="95">
        <v>4320.984</v>
      </c>
      <c r="AG72" s="168">
        <v>0.314025</v>
      </c>
      <c r="AH72" s="108">
        <f t="shared" si="42"/>
        <v>55040</v>
      </c>
      <c r="AI72" s="108">
        <f t="shared" si="43"/>
        <v>17283.936</v>
      </c>
      <c r="AJ72" s="168">
        <f t="shared" si="44"/>
        <v>0.638950036337209</v>
      </c>
      <c r="AK72" s="168">
        <f t="shared" si="45"/>
        <v>0.596249604256808</v>
      </c>
      <c r="AL72" s="175"/>
      <c r="AM72" s="97">
        <v>15480</v>
      </c>
      <c r="AN72" s="97">
        <v>4629.62571428571</v>
      </c>
      <c r="AO72" s="168">
        <v>0.299071428571428</v>
      </c>
      <c r="AP72" s="151">
        <f t="shared" si="46"/>
        <v>61920</v>
      </c>
      <c r="AQ72" s="151">
        <f t="shared" si="47"/>
        <v>18518.5028571428</v>
      </c>
      <c r="AR72" s="98">
        <f t="shared" si="48"/>
        <v>0.567955587855297</v>
      </c>
      <c r="AS72" s="98">
        <f t="shared" si="49"/>
        <v>0.556499630639688</v>
      </c>
      <c r="AV72" s="95">
        <f t="shared" si="50"/>
        <v>0</v>
      </c>
    </row>
    <row r="73" customHeight="1" spans="1:48">
      <c r="A73" s="119">
        <v>387</v>
      </c>
      <c r="B73" s="119" t="s">
        <v>118</v>
      </c>
      <c r="C73" s="119" t="s">
        <v>114</v>
      </c>
      <c r="D73" s="27">
        <v>2</v>
      </c>
      <c r="E73" s="27">
        <v>150</v>
      </c>
      <c r="F73" s="63">
        <v>450</v>
      </c>
      <c r="G73" s="64">
        <v>16380</v>
      </c>
      <c r="H73" s="95">
        <v>3691.57932000001</v>
      </c>
      <c r="I73" s="159">
        <f>VLOOKUP(A73,[5]正式员工数!$A:$C,3,0)</f>
        <v>2</v>
      </c>
      <c r="J73" s="97">
        <f>VLOOKUP(A73,[4]查询时间段分门店销售汇总!$D:$L,9,0)</f>
        <v>21877.45</v>
      </c>
      <c r="K73" s="97">
        <f>VLOOKUP(A73,[4]查询时间段分门店销售汇总!$D:$M,10,0)</f>
        <v>6992.69</v>
      </c>
      <c r="L73" s="98">
        <v>0.225371142857143</v>
      </c>
      <c r="M73" s="159">
        <f t="shared" si="34"/>
        <v>49140</v>
      </c>
      <c r="N73" s="159">
        <f t="shared" si="35"/>
        <v>11074.73796</v>
      </c>
      <c r="O73" s="98">
        <f t="shared" si="36"/>
        <v>0.445206552706553</v>
      </c>
      <c r="P73" s="112">
        <f t="shared" si="37"/>
        <v>0.63140907037768</v>
      </c>
      <c r="Q73" s="167"/>
      <c r="S73" s="151">
        <v>17869.0909090909</v>
      </c>
      <c r="T73" s="151">
        <v>3799.224</v>
      </c>
      <c r="U73" s="168">
        <v>0.212614285714286</v>
      </c>
      <c r="V73" s="151">
        <f t="shared" si="38"/>
        <v>53607.2727272727</v>
      </c>
      <c r="W73" s="151">
        <f t="shared" si="39"/>
        <v>11397.672</v>
      </c>
      <c r="X73" s="168">
        <f t="shared" si="40"/>
        <v>0.408106006647674</v>
      </c>
      <c r="Y73" s="168">
        <f t="shared" si="41"/>
        <v>0.613519146716979</v>
      </c>
      <c r="Z73" s="175"/>
      <c r="AA73" s="175"/>
      <c r="AB73" s="175"/>
      <c r="AC73" s="97">
        <f>VLOOKUP(A73,[6]查询时间段分门店销售汇总!$D:$L,9,0)</f>
        <v>26416.52</v>
      </c>
      <c r="AD73" s="97">
        <f>VLOOKUP(A73,[6]查询时间段分门店销售汇总!$D:$M,10,0)</f>
        <v>8014.25</v>
      </c>
      <c r="AE73" s="95">
        <v>11912.7272727273</v>
      </c>
      <c r="AF73" s="95">
        <v>3203.43660000001</v>
      </c>
      <c r="AG73" s="168">
        <v>0.26890875</v>
      </c>
      <c r="AH73" s="108">
        <f t="shared" si="42"/>
        <v>47650.9090909092</v>
      </c>
      <c r="AI73" s="108">
        <f t="shared" si="43"/>
        <v>12813.7464</v>
      </c>
      <c r="AJ73" s="168">
        <f t="shared" si="44"/>
        <v>0.554375992063491</v>
      </c>
      <c r="AK73" s="168">
        <f t="shared" si="45"/>
        <v>0.625441596065923</v>
      </c>
      <c r="AL73" s="175"/>
      <c r="AM73" s="97">
        <v>13401.8181818182</v>
      </c>
      <c r="AN73" s="97">
        <v>3432.25350000001</v>
      </c>
      <c r="AO73" s="168">
        <v>0.256103571428572</v>
      </c>
      <c r="AP73" s="151">
        <f t="shared" si="46"/>
        <v>53607.2727272728</v>
      </c>
      <c r="AQ73" s="151">
        <f t="shared" si="47"/>
        <v>13729.014</v>
      </c>
      <c r="AR73" s="98">
        <f t="shared" si="48"/>
        <v>0.492778659611992</v>
      </c>
      <c r="AS73" s="98">
        <f t="shared" si="49"/>
        <v>0.583745489661528</v>
      </c>
      <c r="AV73" s="95">
        <f t="shared" si="50"/>
        <v>0</v>
      </c>
    </row>
    <row r="74" customHeight="1" spans="1:48">
      <c r="A74" s="119">
        <v>737</v>
      </c>
      <c r="B74" s="119" t="s">
        <v>119</v>
      </c>
      <c r="C74" s="119" t="s">
        <v>114</v>
      </c>
      <c r="D74" s="27">
        <v>2</v>
      </c>
      <c r="E74" s="27">
        <v>150</v>
      </c>
      <c r="F74" s="63">
        <v>450</v>
      </c>
      <c r="G74" s="64">
        <v>17600</v>
      </c>
      <c r="H74" s="95">
        <v>4177.61142857142</v>
      </c>
      <c r="I74" s="159">
        <f>VLOOKUP(A74,[5]正式员工数!$A:$C,3,0)</f>
        <v>2</v>
      </c>
      <c r="J74" s="97">
        <f>VLOOKUP(A74,[4]查询时间段分门店销售汇总!$D:$L,9,0)</f>
        <v>53930.93</v>
      </c>
      <c r="K74" s="97">
        <f>VLOOKUP(A74,[4]查询时间段分门店销售汇总!$D:$M,10,0)</f>
        <v>13658.72</v>
      </c>
      <c r="L74" s="98">
        <v>0.237364285714285</v>
      </c>
      <c r="M74" s="159">
        <f t="shared" si="34"/>
        <v>52800</v>
      </c>
      <c r="N74" s="159">
        <f t="shared" si="35"/>
        <v>12532.8342857143</v>
      </c>
      <c r="O74" s="110">
        <f t="shared" si="36"/>
        <v>1.02141912878788</v>
      </c>
      <c r="P74" s="160">
        <f t="shared" si="37"/>
        <v>1.08983488400298</v>
      </c>
      <c r="Q74" s="167" t="s">
        <v>49</v>
      </c>
      <c r="R74" s="113">
        <f>(K74-N74)*0.05</f>
        <v>56.294285714285</v>
      </c>
      <c r="S74" s="151">
        <v>19200</v>
      </c>
      <c r="T74" s="151">
        <v>4299.42857142856</v>
      </c>
      <c r="U74" s="168">
        <v>0.223928571428571</v>
      </c>
      <c r="V74" s="151">
        <f t="shared" si="38"/>
        <v>57600</v>
      </c>
      <c r="W74" s="151">
        <f t="shared" si="39"/>
        <v>12898.2857142857</v>
      </c>
      <c r="X74" s="168">
        <f t="shared" si="40"/>
        <v>0.936300868055556</v>
      </c>
      <c r="Y74" s="173">
        <f t="shared" si="41"/>
        <v>1.05895622895623</v>
      </c>
      <c r="Z74" s="175"/>
      <c r="AA74" s="175"/>
      <c r="AB74" s="97"/>
      <c r="AC74" s="97">
        <f>VLOOKUP(A74,[6]查询时间段分门店销售汇总!$D:$L,9,0)</f>
        <v>34504.12</v>
      </c>
      <c r="AD74" s="97">
        <f>VLOOKUP(A74,[6]查询时间段分门店销售汇总!$D:$M,10,0)</f>
        <v>10230.02</v>
      </c>
      <c r="AE74" s="95">
        <v>12800</v>
      </c>
      <c r="AF74" s="95">
        <v>3625.2</v>
      </c>
      <c r="AG74" s="168">
        <v>0.28321875</v>
      </c>
      <c r="AH74" s="108">
        <f t="shared" si="42"/>
        <v>51200</v>
      </c>
      <c r="AI74" s="108">
        <f t="shared" si="43"/>
        <v>14500.8</v>
      </c>
      <c r="AJ74" s="168">
        <f t="shared" si="44"/>
        <v>0.67390859375</v>
      </c>
      <c r="AK74" s="168">
        <f t="shared" si="45"/>
        <v>0.705479697671853</v>
      </c>
      <c r="AL74" s="175"/>
      <c r="AM74" s="97">
        <v>14400</v>
      </c>
      <c r="AN74" s="97">
        <v>3884.14285714284</v>
      </c>
      <c r="AO74" s="168">
        <v>0.269732142857142</v>
      </c>
      <c r="AP74" s="151">
        <f t="shared" si="46"/>
        <v>57600</v>
      </c>
      <c r="AQ74" s="151">
        <f t="shared" si="47"/>
        <v>15536.5714285714</v>
      </c>
      <c r="AR74" s="98">
        <f t="shared" si="48"/>
        <v>0.599029861111111</v>
      </c>
      <c r="AS74" s="98">
        <f t="shared" si="49"/>
        <v>0.658447717827065</v>
      </c>
      <c r="AV74" s="95">
        <f t="shared" si="50"/>
        <v>56.294285714285</v>
      </c>
    </row>
    <row r="75" customHeight="1" spans="1:48">
      <c r="A75" s="61">
        <v>377</v>
      </c>
      <c r="B75" s="61" t="s">
        <v>120</v>
      </c>
      <c r="C75" s="61" t="s">
        <v>114</v>
      </c>
      <c r="D75" s="62">
        <v>3</v>
      </c>
      <c r="E75" s="62">
        <v>150</v>
      </c>
      <c r="F75" s="63">
        <v>450</v>
      </c>
      <c r="G75" s="64">
        <v>15120</v>
      </c>
      <c r="H75" s="95">
        <v>4251.32928</v>
      </c>
      <c r="I75" s="159">
        <f>VLOOKUP(A75,[5]正式员工数!$A:$C,3,0)</f>
        <v>2</v>
      </c>
      <c r="J75" s="97">
        <f>VLOOKUP(A75,[4]查询时间段分门店销售汇总!$D:$L,9,0)</f>
        <v>53520.05</v>
      </c>
      <c r="K75" s="97">
        <f>VLOOKUP(A75,[4]查询时间段分门店销售汇总!$D:$M,10,0)</f>
        <v>14558.1</v>
      </c>
      <c r="L75" s="98">
        <v>0.281172571428572</v>
      </c>
      <c r="M75" s="159">
        <f t="shared" si="34"/>
        <v>45360</v>
      </c>
      <c r="N75" s="159">
        <f t="shared" si="35"/>
        <v>12753.98784</v>
      </c>
      <c r="O75" s="110">
        <f t="shared" si="36"/>
        <v>1.17989528218695</v>
      </c>
      <c r="P75" s="160">
        <f t="shared" si="37"/>
        <v>1.14145474988943</v>
      </c>
      <c r="Q75" s="167"/>
      <c r="S75" s="151">
        <v>16494.5454545455</v>
      </c>
      <c r="T75" s="151">
        <v>4375.29600000001</v>
      </c>
      <c r="U75" s="168">
        <v>0.265257142857143</v>
      </c>
      <c r="V75" s="151">
        <f t="shared" si="38"/>
        <v>49483.6363636365</v>
      </c>
      <c r="W75" s="151">
        <f t="shared" si="39"/>
        <v>13125.888</v>
      </c>
      <c r="X75" s="169">
        <f t="shared" si="40"/>
        <v>1.08157067533803</v>
      </c>
      <c r="Y75" s="173">
        <f t="shared" si="41"/>
        <v>1.10911353197589</v>
      </c>
      <c r="Z75" s="174" t="s">
        <v>43</v>
      </c>
      <c r="AA75" s="174">
        <f>80*I75</f>
        <v>160</v>
      </c>
      <c r="AB75" s="97">
        <f>(K75-W75)*0.1</f>
        <v>143.2212</v>
      </c>
      <c r="AC75" s="97">
        <f>VLOOKUP(A75,[6]查询时间段分门店销售汇总!$D:$L,9,0)</f>
        <v>26338.53</v>
      </c>
      <c r="AD75" s="97">
        <f>VLOOKUP(A75,[6]查询时间段分门店销售汇总!$D:$M,10,0)</f>
        <v>8250.87</v>
      </c>
      <c r="AE75" s="95">
        <v>10996.3636363636</v>
      </c>
      <c r="AF75" s="95">
        <v>3689.17003636363</v>
      </c>
      <c r="AG75" s="168">
        <v>0.33549</v>
      </c>
      <c r="AH75" s="108">
        <f t="shared" si="42"/>
        <v>43985.4545454544</v>
      </c>
      <c r="AI75" s="108">
        <f t="shared" si="43"/>
        <v>14756.6801454545</v>
      </c>
      <c r="AJ75" s="168">
        <f t="shared" si="44"/>
        <v>0.598800905257938</v>
      </c>
      <c r="AK75" s="168">
        <f t="shared" si="45"/>
        <v>0.559127792882433</v>
      </c>
      <c r="AL75" s="175"/>
      <c r="AM75" s="97">
        <v>12370.9090909091</v>
      </c>
      <c r="AN75" s="97">
        <v>3952.68218181819</v>
      </c>
      <c r="AO75" s="168">
        <v>0.319514285714286</v>
      </c>
      <c r="AP75" s="151">
        <f t="shared" si="46"/>
        <v>49483.6363636364</v>
      </c>
      <c r="AQ75" s="151">
        <f t="shared" si="47"/>
        <v>15810.7287272728</v>
      </c>
      <c r="AR75" s="98">
        <f t="shared" si="48"/>
        <v>0.532267471340388</v>
      </c>
      <c r="AS75" s="98">
        <f t="shared" si="49"/>
        <v>0.521852606690268</v>
      </c>
      <c r="AU75" s="64">
        <f>80*I75</f>
        <v>160</v>
      </c>
      <c r="AV75" s="95">
        <f t="shared" si="50"/>
        <v>303.2212</v>
      </c>
    </row>
    <row r="76" customHeight="1" spans="1:48">
      <c r="A76" s="61">
        <v>118074</v>
      </c>
      <c r="B76" s="61" t="s">
        <v>121</v>
      </c>
      <c r="C76" s="61" t="s">
        <v>114</v>
      </c>
      <c r="D76" s="62">
        <v>3</v>
      </c>
      <c r="E76" s="62">
        <v>150</v>
      </c>
      <c r="F76" s="63">
        <v>450</v>
      </c>
      <c r="G76" s="64">
        <v>16128</v>
      </c>
      <c r="H76" s="95">
        <v>3981.339648</v>
      </c>
      <c r="I76" s="159">
        <f>VLOOKUP(A76,[5]正式员工数!$A:$C,3,0)</f>
        <v>2</v>
      </c>
      <c r="J76" s="97">
        <f>VLOOKUP(A76,[4]查询时间段分门店销售汇总!$D:$L,9,0)</f>
        <v>48879.01</v>
      </c>
      <c r="K76" s="97">
        <f>VLOOKUP(A76,[4]查询时间段分门店销售汇总!$D:$M,10,0)</f>
        <v>14966.37</v>
      </c>
      <c r="L76" s="98">
        <v>0.246858857142857</v>
      </c>
      <c r="M76" s="159">
        <f t="shared" si="34"/>
        <v>48384</v>
      </c>
      <c r="N76" s="159">
        <f t="shared" si="35"/>
        <v>11944.018944</v>
      </c>
      <c r="O76" s="110">
        <f t="shared" si="36"/>
        <v>1.0102308614418</v>
      </c>
      <c r="P76" s="160">
        <f t="shared" si="37"/>
        <v>1.25304305612461</v>
      </c>
      <c r="Q76" s="167" t="s">
        <v>49</v>
      </c>
      <c r="R76" s="113">
        <f>(K76-N76)*0.05</f>
        <v>151.1175528</v>
      </c>
      <c r="S76" s="151">
        <v>17594.1818181818</v>
      </c>
      <c r="T76" s="151">
        <v>4097.43359999999</v>
      </c>
      <c r="U76" s="168">
        <v>0.232885714285714</v>
      </c>
      <c r="V76" s="151">
        <f t="shared" si="38"/>
        <v>52782.5454545454</v>
      </c>
      <c r="W76" s="151">
        <f t="shared" si="39"/>
        <v>12292.3008</v>
      </c>
      <c r="X76" s="168">
        <f t="shared" si="40"/>
        <v>0.92604495632165</v>
      </c>
      <c r="Y76" s="173">
        <f t="shared" si="41"/>
        <v>1.21754016953441</v>
      </c>
      <c r="Z76" s="175"/>
      <c r="AA76" s="175"/>
      <c r="AB76" s="97"/>
      <c r="AC76" s="97">
        <f>VLOOKUP(A76,[6]查询时间段分门店销售汇总!$D:$L,9,0)</f>
        <v>35620.78</v>
      </c>
      <c r="AD76" s="97">
        <f>VLOOKUP(A76,[6]查询时间段分门店销售汇总!$D:$M,10,0)</f>
        <v>10325.13</v>
      </c>
      <c r="AE76" s="95">
        <v>11729.4545454545</v>
      </c>
      <c r="AF76" s="95">
        <v>3454.88151272726</v>
      </c>
      <c r="AG76" s="168">
        <v>0.2945475</v>
      </c>
      <c r="AH76" s="108">
        <f t="shared" si="42"/>
        <v>46917.818181818</v>
      </c>
      <c r="AI76" s="108">
        <f t="shared" si="43"/>
        <v>13819.526050909</v>
      </c>
      <c r="AJ76" s="168">
        <f t="shared" si="44"/>
        <v>0.759216463603674</v>
      </c>
      <c r="AK76" s="168">
        <f t="shared" si="45"/>
        <v>0.74714067341845</v>
      </c>
      <c r="AL76" s="175"/>
      <c r="AM76" s="97">
        <v>13195.6363636364</v>
      </c>
      <c r="AN76" s="97">
        <v>3701.65876363637</v>
      </c>
      <c r="AO76" s="168">
        <v>0.280521428571428</v>
      </c>
      <c r="AP76" s="151">
        <f t="shared" si="46"/>
        <v>52782.5454545456</v>
      </c>
      <c r="AQ76" s="151">
        <f t="shared" si="47"/>
        <v>14806.6350545455</v>
      </c>
      <c r="AR76" s="98">
        <f t="shared" si="48"/>
        <v>0.674859078758816</v>
      </c>
      <c r="AS76" s="98">
        <f t="shared" si="49"/>
        <v>0.69733129519055</v>
      </c>
      <c r="AV76" s="95">
        <f t="shared" si="50"/>
        <v>151.1175528</v>
      </c>
    </row>
    <row r="77" customHeight="1" spans="1:48">
      <c r="A77" s="119">
        <v>105751</v>
      </c>
      <c r="B77" s="119" t="s">
        <v>122</v>
      </c>
      <c r="C77" s="119" t="s">
        <v>114</v>
      </c>
      <c r="D77" s="27">
        <v>4</v>
      </c>
      <c r="E77" s="27">
        <v>100</v>
      </c>
      <c r="F77" s="63">
        <v>300</v>
      </c>
      <c r="G77" s="64">
        <v>14960</v>
      </c>
      <c r="H77" s="95">
        <v>4111.64914285714</v>
      </c>
      <c r="I77" s="159">
        <f>VLOOKUP(A77,[5]正式员工数!$A:$C,3,0)</f>
        <v>2</v>
      </c>
      <c r="J77" s="97">
        <f>VLOOKUP(A77,[4]查询时间段分门店销售汇总!$D:$L,9,0)</f>
        <v>28853.49</v>
      </c>
      <c r="K77" s="97">
        <f>VLOOKUP(A77,[4]查询时间段分门店销售汇总!$D:$M,10,0)</f>
        <v>7797.01</v>
      </c>
      <c r="L77" s="98">
        <v>0.274842857142857</v>
      </c>
      <c r="M77" s="159">
        <f t="shared" si="34"/>
        <v>44880</v>
      </c>
      <c r="N77" s="159">
        <f t="shared" si="35"/>
        <v>12334.9474285714</v>
      </c>
      <c r="O77" s="98">
        <f t="shared" si="36"/>
        <v>0.64290307486631</v>
      </c>
      <c r="P77" s="112">
        <f t="shared" si="37"/>
        <v>0.632107274485809</v>
      </c>
      <c r="Q77" s="167"/>
      <c r="S77" s="151">
        <v>16320</v>
      </c>
      <c r="T77" s="151">
        <v>4231.54285714285</v>
      </c>
      <c r="U77" s="168">
        <v>0.259285714285714</v>
      </c>
      <c r="V77" s="151">
        <f t="shared" si="38"/>
        <v>48960</v>
      </c>
      <c r="W77" s="151">
        <f t="shared" si="39"/>
        <v>12694.6285714286</v>
      </c>
      <c r="X77" s="168">
        <f t="shared" si="40"/>
        <v>0.589327818627451</v>
      </c>
      <c r="Y77" s="168">
        <f t="shared" si="41"/>
        <v>0.614197568375374</v>
      </c>
      <c r="Z77" s="175"/>
      <c r="AA77" s="175"/>
      <c r="AB77" s="175"/>
      <c r="AC77" s="97">
        <f>VLOOKUP(A77,[6]查询时间段分门店销售汇总!$D:$L,9,0)</f>
        <v>26054.72</v>
      </c>
      <c r="AD77" s="97">
        <f>VLOOKUP(A77,[6]查询时间段分门店销售汇总!$D:$M,10,0)</f>
        <v>7593.18</v>
      </c>
      <c r="AE77" s="95">
        <v>10880</v>
      </c>
      <c r="AF77" s="95">
        <v>3567.96</v>
      </c>
      <c r="AG77" s="168">
        <v>0.3279375</v>
      </c>
      <c r="AH77" s="108">
        <f t="shared" si="42"/>
        <v>43520</v>
      </c>
      <c r="AI77" s="108">
        <f t="shared" si="43"/>
        <v>14271.84</v>
      </c>
      <c r="AJ77" s="168">
        <f t="shared" si="44"/>
        <v>0.598683823529412</v>
      </c>
      <c r="AK77" s="168">
        <f t="shared" si="45"/>
        <v>0.532039316584267</v>
      </c>
      <c r="AL77" s="175"/>
      <c r="AM77" s="97">
        <v>12240</v>
      </c>
      <c r="AN77" s="97">
        <v>3822.81428571428</v>
      </c>
      <c r="AO77" s="168">
        <v>0.312321428571428</v>
      </c>
      <c r="AP77" s="151">
        <f t="shared" si="46"/>
        <v>48960</v>
      </c>
      <c r="AQ77" s="151">
        <f t="shared" si="47"/>
        <v>15291.2571428571</v>
      </c>
      <c r="AR77" s="98">
        <f t="shared" si="48"/>
        <v>0.53216339869281</v>
      </c>
      <c r="AS77" s="98">
        <f t="shared" si="49"/>
        <v>0.496570028811983</v>
      </c>
      <c r="AV77" s="95">
        <f t="shared" si="50"/>
        <v>0</v>
      </c>
    </row>
    <row r="78" customHeight="1" spans="1:48">
      <c r="A78" s="119">
        <v>515</v>
      </c>
      <c r="B78" s="119" t="s">
        <v>123</v>
      </c>
      <c r="C78" s="119" t="s">
        <v>114</v>
      </c>
      <c r="D78" s="27">
        <v>4</v>
      </c>
      <c r="E78" s="27">
        <v>100</v>
      </c>
      <c r="F78" s="63">
        <v>300</v>
      </c>
      <c r="G78" s="64">
        <v>13200</v>
      </c>
      <c r="H78" s="95">
        <v>3531.18102857144</v>
      </c>
      <c r="I78" s="159">
        <f>VLOOKUP(A78,[5]正式员工数!$A:$C,3,0)</f>
        <v>2</v>
      </c>
      <c r="J78" s="97">
        <f>VLOOKUP(A78,[4]查询时间段分门店销售汇总!$D:$L,9,0)</f>
        <v>35956.85</v>
      </c>
      <c r="K78" s="97">
        <f>VLOOKUP(A78,[4]查询时间段分门店销售汇总!$D:$M,10,0)</f>
        <v>7654.22</v>
      </c>
      <c r="L78" s="98">
        <v>0.267513714285715</v>
      </c>
      <c r="M78" s="159">
        <f t="shared" si="34"/>
        <v>39600</v>
      </c>
      <c r="N78" s="159">
        <f t="shared" si="35"/>
        <v>10593.5430857143</v>
      </c>
      <c r="O78" s="98">
        <f t="shared" si="36"/>
        <v>0.908001262626263</v>
      </c>
      <c r="P78" s="112">
        <f t="shared" si="37"/>
        <v>0.722536354274326</v>
      </c>
      <c r="Q78" s="167"/>
      <c r="S78" s="151">
        <v>14400</v>
      </c>
      <c r="T78" s="151">
        <v>3634.14857142858</v>
      </c>
      <c r="U78" s="168">
        <v>0.252371428571429</v>
      </c>
      <c r="V78" s="151">
        <f t="shared" si="38"/>
        <v>43200</v>
      </c>
      <c r="W78" s="151">
        <f t="shared" si="39"/>
        <v>10902.4457142857</v>
      </c>
      <c r="X78" s="168">
        <f t="shared" si="40"/>
        <v>0.832334490740741</v>
      </c>
      <c r="Y78" s="168">
        <f t="shared" si="41"/>
        <v>0.702064490903222</v>
      </c>
      <c r="Z78" s="175"/>
      <c r="AA78" s="175"/>
      <c r="AB78" s="175"/>
      <c r="AC78" s="97">
        <f>VLOOKUP(A78,[6]查询时间段分门店销售汇总!$D:$L,9,0)</f>
        <v>33553.8</v>
      </c>
      <c r="AD78" s="97">
        <f>VLOOKUP(A78,[6]查询时间段分门店销售汇总!$D:$M,10,0)</f>
        <v>8199.27</v>
      </c>
      <c r="AE78" s="95">
        <v>9600</v>
      </c>
      <c r="AF78" s="95">
        <v>3064.24800000001</v>
      </c>
      <c r="AG78" s="168">
        <v>0.319192500000001</v>
      </c>
      <c r="AH78" s="108">
        <f t="shared" si="42"/>
        <v>38400</v>
      </c>
      <c r="AI78" s="108">
        <f t="shared" si="43"/>
        <v>12256.992</v>
      </c>
      <c r="AJ78" s="168">
        <f t="shared" si="44"/>
        <v>0.873796875</v>
      </c>
      <c r="AK78" s="168">
        <f t="shared" si="45"/>
        <v>0.668946345073895</v>
      </c>
      <c r="AL78" s="175"/>
      <c r="AM78" s="97">
        <v>10800</v>
      </c>
      <c r="AN78" s="97">
        <v>3283.12285714286</v>
      </c>
      <c r="AO78" s="168">
        <v>0.303992857142858</v>
      </c>
      <c r="AP78" s="151">
        <f t="shared" si="46"/>
        <v>43200</v>
      </c>
      <c r="AQ78" s="151">
        <f t="shared" si="47"/>
        <v>13132.4914285714</v>
      </c>
      <c r="AR78" s="98">
        <f t="shared" si="48"/>
        <v>0.776708333333333</v>
      </c>
      <c r="AS78" s="98">
        <f t="shared" si="49"/>
        <v>0.62434992206897</v>
      </c>
      <c r="AV78" s="95">
        <f t="shared" si="50"/>
        <v>0</v>
      </c>
    </row>
    <row r="79" customHeight="1" spans="1:48">
      <c r="A79" s="61">
        <v>103639</v>
      </c>
      <c r="B79" s="61" t="s">
        <v>124</v>
      </c>
      <c r="C79" s="61" t="s">
        <v>114</v>
      </c>
      <c r="D79" s="62">
        <v>5</v>
      </c>
      <c r="E79" s="62">
        <v>100</v>
      </c>
      <c r="F79" s="63">
        <v>300</v>
      </c>
      <c r="G79" s="64">
        <v>12528</v>
      </c>
      <c r="H79" s="95">
        <v>3339.93437485715</v>
      </c>
      <c r="I79" s="159">
        <f>VLOOKUP(A79,[5]正式员工数!$A:$C,3,0)</f>
        <v>2</v>
      </c>
      <c r="J79" s="97">
        <f>VLOOKUP(A79,[4]查询时间段分门店销售汇总!$D:$L,9,0)</f>
        <v>27392.68</v>
      </c>
      <c r="K79" s="97">
        <f>VLOOKUP(A79,[4]查询时间段分门店销售汇总!$D:$M,10,0)</f>
        <v>8214.69</v>
      </c>
      <c r="L79" s="98">
        <v>0.266597571428572</v>
      </c>
      <c r="M79" s="159">
        <f t="shared" si="34"/>
        <v>37584</v>
      </c>
      <c r="N79" s="159">
        <f t="shared" si="35"/>
        <v>10019.8031245715</v>
      </c>
      <c r="O79" s="98">
        <f t="shared" si="36"/>
        <v>0.728838867603235</v>
      </c>
      <c r="P79" s="112">
        <f t="shared" si="37"/>
        <v>0.819845449842739</v>
      </c>
      <c r="Q79" s="167"/>
      <c r="S79" s="151">
        <v>13666.9090909091</v>
      </c>
      <c r="T79" s="151">
        <v>3437.32525714286</v>
      </c>
      <c r="U79" s="168">
        <v>0.251507142857143</v>
      </c>
      <c r="V79" s="151">
        <f t="shared" si="38"/>
        <v>41000.7272727273</v>
      </c>
      <c r="W79" s="151">
        <f t="shared" si="39"/>
        <v>10311.9757714286</v>
      </c>
      <c r="X79" s="168">
        <f t="shared" si="40"/>
        <v>0.668102295302965</v>
      </c>
      <c r="Y79" s="168">
        <f t="shared" si="41"/>
        <v>0.796616495430531</v>
      </c>
      <c r="Z79" s="175"/>
      <c r="AA79" s="175"/>
      <c r="AB79" s="175"/>
      <c r="AC79" s="97">
        <f>VLOOKUP(A79,[6]查询时间段分门店销售汇总!$D:$L,9,0)</f>
        <v>20938.13</v>
      </c>
      <c r="AD79" s="97">
        <f>VLOOKUP(A79,[6]查询时间段分门店销售汇总!$D:$M,10,0)</f>
        <v>6598.69</v>
      </c>
      <c r="AE79" s="95">
        <v>9111.27272727273</v>
      </c>
      <c r="AF79" s="95">
        <v>2898.29016</v>
      </c>
      <c r="AG79" s="168">
        <v>0.318099375</v>
      </c>
      <c r="AH79" s="108">
        <f t="shared" si="42"/>
        <v>36445.0909090909</v>
      </c>
      <c r="AI79" s="108">
        <f t="shared" si="43"/>
        <v>11593.16064</v>
      </c>
      <c r="AJ79" s="168">
        <f t="shared" si="44"/>
        <v>0.57451166886175</v>
      </c>
      <c r="AK79" s="168">
        <f t="shared" si="45"/>
        <v>0.569188179557564</v>
      </c>
      <c r="AL79" s="175"/>
      <c r="AM79" s="97">
        <v>10250.1818181818</v>
      </c>
      <c r="AN79" s="97">
        <v>3105.31088571428</v>
      </c>
      <c r="AO79" s="168">
        <v>0.302951785714286</v>
      </c>
      <c r="AP79" s="151">
        <f t="shared" si="46"/>
        <v>41000.7272727272</v>
      </c>
      <c r="AQ79" s="151">
        <f t="shared" si="47"/>
        <v>12421.2435428571</v>
      </c>
      <c r="AR79" s="98">
        <f t="shared" si="48"/>
        <v>0.510677038988223</v>
      </c>
      <c r="AS79" s="98">
        <f t="shared" si="49"/>
        <v>0.531242300920394</v>
      </c>
      <c r="AV79" s="95">
        <f t="shared" si="50"/>
        <v>0</v>
      </c>
    </row>
    <row r="80" customHeight="1" spans="1:48">
      <c r="A80" s="61">
        <v>355</v>
      </c>
      <c r="B80" s="61" t="s">
        <v>125</v>
      </c>
      <c r="C80" s="61" t="s">
        <v>114</v>
      </c>
      <c r="D80" s="62">
        <v>5</v>
      </c>
      <c r="E80" s="62">
        <v>100</v>
      </c>
      <c r="F80" s="63">
        <v>300</v>
      </c>
      <c r="G80" s="64">
        <v>11880</v>
      </c>
      <c r="H80" s="95">
        <v>3247.32332571429</v>
      </c>
      <c r="I80" s="159">
        <f>VLOOKUP(A80,[5]正式员工数!$A:$C,3,0)</f>
        <v>2</v>
      </c>
      <c r="J80" s="97">
        <f>VLOOKUP(A80,[4]查询时间段分门店销售汇总!$D:$L,9,0)</f>
        <v>39450.34</v>
      </c>
      <c r="K80" s="97">
        <f>VLOOKUP(A80,[4]查询时间段分门店销售汇总!$D:$M,10,0)</f>
        <v>10682.9</v>
      </c>
      <c r="L80" s="98">
        <v>0.273343714285715</v>
      </c>
      <c r="M80" s="159">
        <f t="shared" si="34"/>
        <v>35640</v>
      </c>
      <c r="N80" s="159">
        <f t="shared" si="35"/>
        <v>9741.96997714287</v>
      </c>
      <c r="O80" s="110">
        <f t="shared" si="36"/>
        <v>1.10691189674523</v>
      </c>
      <c r="P80" s="160">
        <f t="shared" si="37"/>
        <v>1.09658519016839</v>
      </c>
      <c r="Q80" s="167"/>
      <c r="S80" s="151">
        <v>12960</v>
      </c>
      <c r="T80" s="151">
        <v>3342.01371428572</v>
      </c>
      <c r="U80" s="168">
        <v>0.257871428571429</v>
      </c>
      <c r="V80" s="151">
        <f t="shared" si="38"/>
        <v>38880</v>
      </c>
      <c r="W80" s="151">
        <f t="shared" si="39"/>
        <v>10026.0411428572</v>
      </c>
      <c r="X80" s="169">
        <f t="shared" si="40"/>
        <v>1.01466923868313</v>
      </c>
      <c r="Y80" s="173">
        <f t="shared" si="41"/>
        <v>1.06551527644695</v>
      </c>
      <c r="Z80" s="174" t="s">
        <v>43</v>
      </c>
      <c r="AA80" s="174">
        <f>80*I80</f>
        <v>160</v>
      </c>
      <c r="AB80" s="97">
        <f>(K80-W80)*0.1</f>
        <v>65.6858857142799</v>
      </c>
      <c r="AC80" s="97">
        <f>VLOOKUP(A80,[6]查询时间段分门店销售汇总!$D:$L,9,0)</f>
        <v>19756.7</v>
      </c>
      <c r="AD80" s="97">
        <f>VLOOKUP(A80,[6]查询时间段分门店销售汇总!$D:$M,10,0)</f>
        <v>6141.24</v>
      </c>
      <c r="AE80" s="95">
        <v>8640</v>
      </c>
      <c r="AF80" s="95">
        <v>2817.9252</v>
      </c>
      <c r="AG80" s="168">
        <v>0.326148750000001</v>
      </c>
      <c r="AH80" s="108">
        <f t="shared" si="42"/>
        <v>34560</v>
      </c>
      <c r="AI80" s="108">
        <f t="shared" si="43"/>
        <v>11271.7008</v>
      </c>
      <c r="AJ80" s="168">
        <f t="shared" si="44"/>
        <v>0.571663773148148</v>
      </c>
      <c r="AK80" s="168">
        <f t="shared" si="45"/>
        <v>0.544837031160373</v>
      </c>
      <c r="AL80" s="175"/>
      <c r="AM80" s="97">
        <v>9720</v>
      </c>
      <c r="AN80" s="97">
        <v>3019.20557142858</v>
      </c>
      <c r="AO80" s="168">
        <v>0.310617857142858</v>
      </c>
      <c r="AP80" s="151">
        <f t="shared" si="46"/>
        <v>38880</v>
      </c>
      <c r="AQ80" s="151">
        <f t="shared" si="47"/>
        <v>12076.8222857143</v>
      </c>
      <c r="AR80" s="98">
        <f t="shared" si="48"/>
        <v>0.508145576131687</v>
      </c>
      <c r="AS80" s="98">
        <f t="shared" si="49"/>
        <v>0.508514562416347</v>
      </c>
      <c r="AU80" s="64">
        <f>80*I80</f>
        <v>160</v>
      </c>
      <c r="AV80" s="95">
        <f t="shared" si="50"/>
        <v>225.68588571428</v>
      </c>
    </row>
    <row r="81" customHeight="1" spans="1:48">
      <c r="A81" s="61">
        <v>743</v>
      </c>
      <c r="B81" s="61" t="s">
        <v>126</v>
      </c>
      <c r="C81" s="61" t="s">
        <v>114</v>
      </c>
      <c r="D81" s="62">
        <v>5</v>
      </c>
      <c r="E81" s="62">
        <v>100</v>
      </c>
      <c r="F81" s="63">
        <v>300</v>
      </c>
      <c r="G81" s="64">
        <v>11000</v>
      </c>
      <c r="H81" s="95">
        <v>2931.65714285714</v>
      </c>
      <c r="I81" s="159">
        <f>VLOOKUP(A81,[5]正式员工数!$A:$C,3,0)</f>
        <v>1</v>
      </c>
      <c r="J81" s="97">
        <f>VLOOKUP(A81,[4]查询时间段分门店销售汇总!$D:$L,9,0)</f>
        <v>14275.86</v>
      </c>
      <c r="K81" s="97">
        <f>VLOOKUP(A81,[4]查询时间段分门店销售汇总!$D:$M,10,0)</f>
        <v>4320.03</v>
      </c>
      <c r="L81" s="98">
        <v>0.266514285714285</v>
      </c>
      <c r="M81" s="159">
        <f t="shared" si="34"/>
        <v>33000</v>
      </c>
      <c r="N81" s="159">
        <f t="shared" si="35"/>
        <v>8794.97142857142</v>
      </c>
      <c r="O81" s="98">
        <f t="shared" si="36"/>
        <v>0.432601818181818</v>
      </c>
      <c r="P81" s="112">
        <f t="shared" si="37"/>
        <v>0.491193181818182</v>
      </c>
      <c r="Q81" s="167"/>
      <c r="S81" s="151">
        <v>12000</v>
      </c>
      <c r="T81" s="151">
        <v>3017.14285714285</v>
      </c>
      <c r="U81" s="168">
        <v>0.251428571428571</v>
      </c>
      <c r="V81" s="151">
        <f t="shared" si="38"/>
        <v>36000</v>
      </c>
      <c r="W81" s="151">
        <f t="shared" si="39"/>
        <v>9051.42857142855</v>
      </c>
      <c r="X81" s="168">
        <f t="shared" si="40"/>
        <v>0.396551666666667</v>
      </c>
      <c r="Y81" s="168">
        <f t="shared" si="41"/>
        <v>0.477276041666668</v>
      </c>
      <c r="Z81" s="175"/>
      <c r="AA81" s="175"/>
      <c r="AB81" s="175"/>
      <c r="AC81" s="97">
        <f>VLOOKUP(A81,[6]查询时间段分门店销售汇总!$D:$L,9,0)</f>
        <v>21947.57</v>
      </c>
      <c r="AD81" s="97">
        <f>VLOOKUP(A81,[6]查询时间段分门店销售汇总!$D:$M,10,0)</f>
        <v>6601.22</v>
      </c>
      <c r="AE81" s="95">
        <v>8000</v>
      </c>
      <c r="AF81" s="95">
        <v>2544</v>
      </c>
      <c r="AG81" s="168">
        <v>0.318</v>
      </c>
      <c r="AH81" s="108">
        <f t="shared" si="42"/>
        <v>32000</v>
      </c>
      <c r="AI81" s="108">
        <f t="shared" si="43"/>
        <v>10176</v>
      </c>
      <c r="AJ81" s="168">
        <f t="shared" si="44"/>
        <v>0.6858615625</v>
      </c>
      <c r="AK81" s="168">
        <f t="shared" si="45"/>
        <v>0.648704795597484</v>
      </c>
      <c r="AL81" s="175"/>
      <c r="AM81" s="97">
        <v>9000</v>
      </c>
      <c r="AN81" s="97">
        <v>2725.71428571428</v>
      </c>
      <c r="AO81" s="168">
        <v>0.302857142857142</v>
      </c>
      <c r="AP81" s="151">
        <f t="shared" si="46"/>
        <v>36000</v>
      </c>
      <c r="AQ81" s="151">
        <f t="shared" si="47"/>
        <v>10902.8571428571</v>
      </c>
      <c r="AR81" s="98">
        <f t="shared" si="48"/>
        <v>0.609654722222222</v>
      </c>
      <c r="AS81" s="98">
        <f t="shared" si="49"/>
        <v>0.60545780922432</v>
      </c>
      <c r="AV81" s="95">
        <f t="shared" si="50"/>
        <v>0</v>
      </c>
    </row>
    <row r="82" customHeight="1" spans="1:48">
      <c r="A82" s="119">
        <v>573</v>
      </c>
      <c r="B82" s="119" t="s">
        <v>127</v>
      </c>
      <c r="C82" s="119" t="s">
        <v>114</v>
      </c>
      <c r="D82" s="27">
        <v>6</v>
      </c>
      <c r="E82" s="27">
        <v>50</v>
      </c>
      <c r="F82" s="63">
        <v>150</v>
      </c>
      <c r="G82" s="64">
        <v>11000</v>
      </c>
      <c r="H82" s="95">
        <v>2547.79328571429</v>
      </c>
      <c r="I82" s="159">
        <f>VLOOKUP(A82,[5]正式员工数!$A:$C,3,0)</f>
        <v>2</v>
      </c>
      <c r="J82" s="97">
        <f>VLOOKUP(A82,[4]查询时间段分门店销售汇总!$D:$L,9,0)</f>
        <v>12615.27</v>
      </c>
      <c r="K82" s="97">
        <f>VLOOKUP(A82,[4]查询时间段分门店销售汇总!$D:$M,10,0)</f>
        <v>4218.28</v>
      </c>
      <c r="L82" s="98">
        <v>0.231617571428572</v>
      </c>
      <c r="M82" s="159">
        <f t="shared" si="34"/>
        <v>33000</v>
      </c>
      <c r="N82" s="159">
        <f t="shared" si="35"/>
        <v>7643.37985714287</v>
      </c>
      <c r="O82" s="98">
        <f t="shared" si="36"/>
        <v>0.382280909090909</v>
      </c>
      <c r="P82" s="112">
        <f t="shared" si="37"/>
        <v>0.551886741054475</v>
      </c>
      <c r="Q82" s="167"/>
      <c r="S82" s="151">
        <v>12000</v>
      </c>
      <c r="T82" s="151">
        <v>2622.08571428572</v>
      </c>
      <c r="U82" s="168">
        <v>0.218507142857143</v>
      </c>
      <c r="V82" s="151">
        <f t="shared" si="38"/>
        <v>36000</v>
      </c>
      <c r="W82" s="151">
        <f t="shared" si="39"/>
        <v>7866.25714285716</v>
      </c>
      <c r="X82" s="168">
        <f t="shared" si="40"/>
        <v>0.350424166666667</v>
      </c>
      <c r="Y82" s="168">
        <f t="shared" si="41"/>
        <v>0.536249950057932</v>
      </c>
      <c r="Z82" s="175"/>
      <c r="AA82" s="175"/>
      <c r="AB82" s="175"/>
      <c r="AC82" s="97">
        <f>VLOOKUP(A82,[6]查询时间段分门店销售汇总!$D:$L,9,0)</f>
        <v>10202.99</v>
      </c>
      <c r="AD82" s="97">
        <f>VLOOKUP(A82,[6]查询时间段分门店销售汇总!$D:$M,10,0)</f>
        <v>3252.66</v>
      </c>
      <c r="AE82" s="95">
        <v>8000</v>
      </c>
      <c r="AF82" s="95">
        <v>2210.895</v>
      </c>
      <c r="AG82" s="168">
        <v>0.276361875</v>
      </c>
      <c r="AH82" s="108">
        <f t="shared" si="42"/>
        <v>32000</v>
      </c>
      <c r="AI82" s="108">
        <f t="shared" si="43"/>
        <v>8843.58</v>
      </c>
      <c r="AJ82" s="168">
        <f t="shared" si="44"/>
        <v>0.3188434375</v>
      </c>
      <c r="AK82" s="168">
        <f t="shared" si="45"/>
        <v>0.367799013521673</v>
      </c>
      <c r="AL82" s="175"/>
      <c r="AM82" s="97">
        <v>9000</v>
      </c>
      <c r="AN82" s="97">
        <v>2368.81607142857</v>
      </c>
      <c r="AO82" s="168">
        <v>0.263201785714286</v>
      </c>
      <c r="AP82" s="151">
        <f t="shared" si="46"/>
        <v>36000</v>
      </c>
      <c r="AQ82" s="151">
        <f t="shared" si="47"/>
        <v>9475.26428571428</v>
      </c>
      <c r="AR82" s="98">
        <f t="shared" si="48"/>
        <v>0.283416388888889</v>
      </c>
      <c r="AS82" s="98">
        <f t="shared" si="49"/>
        <v>0.343279079286895</v>
      </c>
      <c r="AV82" s="95">
        <f t="shared" si="50"/>
        <v>0</v>
      </c>
    </row>
    <row r="83" customHeight="1" spans="1:48">
      <c r="A83" s="119">
        <v>104430</v>
      </c>
      <c r="B83" s="119" t="s">
        <v>128</v>
      </c>
      <c r="C83" s="119" t="s">
        <v>114</v>
      </c>
      <c r="D83" s="27">
        <v>6</v>
      </c>
      <c r="E83" s="27">
        <v>50</v>
      </c>
      <c r="F83" s="63">
        <v>150</v>
      </c>
      <c r="G83" s="64">
        <v>9500</v>
      </c>
      <c r="H83" s="95">
        <v>2511.31414285714</v>
      </c>
      <c r="I83" s="159">
        <f>VLOOKUP(A83,[5]正式员工数!$A:$C,3,0)</f>
        <v>3</v>
      </c>
      <c r="J83" s="97">
        <f>VLOOKUP(A83,[4]查询时间段分门店销售汇总!$D:$L,9,0)</f>
        <v>19727.76</v>
      </c>
      <c r="K83" s="97">
        <f>VLOOKUP(A83,[4]查询时间段分门店销售汇总!$D:$M,10,0)</f>
        <v>4486.55</v>
      </c>
      <c r="L83" s="98">
        <v>0.264348857142857</v>
      </c>
      <c r="M83" s="159">
        <f t="shared" si="34"/>
        <v>28500</v>
      </c>
      <c r="N83" s="159">
        <f t="shared" si="35"/>
        <v>7533.94242857142</v>
      </c>
      <c r="O83" s="98">
        <f t="shared" si="36"/>
        <v>0.692202105263158</v>
      </c>
      <c r="P83" s="112">
        <f t="shared" si="37"/>
        <v>0.595511585406518</v>
      </c>
      <c r="Q83" s="167"/>
      <c r="S83" s="151">
        <v>10363.6363636364</v>
      </c>
      <c r="T83" s="151">
        <v>2584.54285714286</v>
      </c>
      <c r="U83" s="168">
        <v>0.249385714285714</v>
      </c>
      <c r="V83" s="151">
        <f t="shared" si="38"/>
        <v>31090.9090909092</v>
      </c>
      <c r="W83" s="151">
        <f t="shared" si="39"/>
        <v>7753.62857142858</v>
      </c>
      <c r="X83" s="168">
        <f t="shared" si="40"/>
        <v>0.634518596491226</v>
      </c>
      <c r="Y83" s="168">
        <f t="shared" si="41"/>
        <v>0.578638757153332</v>
      </c>
      <c r="Z83" s="175"/>
      <c r="AA83" s="175"/>
      <c r="AB83" s="175"/>
      <c r="AC83" s="97">
        <f>VLOOKUP(A83,[6]查询时间段分门店销售汇总!$D:$L,9,0)</f>
        <v>17238.52</v>
      </c>
      <c r="AD83" s="97">
        <f>VLOOKUP(A83,[6]查询时间段分门店销售汇总!$D:$M,10,0)</f>
        <v>4323.15</v>
      </c>
      <c r="AE83" s="95">
        <v>6909.09090909091</v>
      </c>
      <c r="AF83" s="95">
        <v>2179.23954545454</v>
      </c>
      <c r="AG83" s="168">
        <v>0.31541625</v>
      </c>
      <c r="AH83" s="108">
        <f t="shared" si="42"/>
        <v>27636.3636363636</v>
      </c>
      <c r="AI83" s="108">
        <f t="shared" si="43"/>
        <v>8716.95818181816</v>
      </c>
      <c r="AJ83" s="168">
        <f t="shared" si="44"/>
        <v>0.623762236842105</v>
      </c>
      <c r="AK83" s="168">
        <f t="shared" si="45"/>
        <v>0.49594708496104</v>
      </c>
      <c r="AL83" s="175"/>
      <c r="AM83" s="97">
        <v>7772.72727272727</v>
      </c>
      <c r="AN83" s="97">
        <v>2334.89951298701</v>
      </c>
      <c r="AO83" s="168">
        <v>0.300396428571428</v>
      </c>
      <c r="AP83" s="151">
        <f t="shared" si="46"/>
        <v>31090.9090909091</v>
      </c>
      <c r="AQ83" s="151">
        <f t="shared" si="47"/>
        <v>9339.59805194804</v>
      </c>
      <c r="AR83" s="98">
        <f t="shared" si="48"/>
        <v>0.554455321637427</v>
      </c>
      <c r="AS83" s="98">
        <f t="shared" si="49"/>
        <v>0.462883945963636</v>
      </c>
      <c r="AV83" s="95">
        <f t="shared" si="50"/>
        <v>0</v>
      </c>
    </row>
    <row r="84" customHeight="1" spans="1:48">
      <c r="A84" s="185">
        <v>740</v>
      </c>
      <c r="B84" s="185" t="s">
        <v>129</v>
      </c>
      <c r="C84" s="185" t="s">
        <v>114</v>
      </c>
      <c r="D84" s="186">
        <v>7</v>
      </c>
      <c r="E84" s="186">
        <v>100</v>
      </c>
      <c r="F84" s="63">
        <v>300</v>
      </c>
      <c r="G84" s="64">
        <v>10580</v>
      </c>
      <c r="H84" s="95">
        <v>3062.04092857143</v>
      </c>
      <c r="I84" s="159">
        <f>VLOOKUP(A84,[5]正式员工数!$A:$C,3,0)</f>
        <v>3</v>
      </c>
      <c r="J84" s="97">
        <f>VLOOKUP(A84,[4]查询时间段分门店销售汇总!$D:$L,9,0)</f>
        <v>16516.47</v>
      </c>
      <c r="K84" s="97">
        <f>VLOOKUP(A84,[4]查询时间段分门店销售汇总!$D:$M,10,0)</f>
        <v>4834.67</v>
      </c>
      <c r="L84" s="98">
        <v>0.289417857142857</v>
      </c>
      <c r="M84" s="159">
        <f t="shared" si="34"/>
        <v>31740</v>
      </c>
      <c r="N84" s="159">
        <f t="shared" si="35"/>
        <v>9186.12278571429</v>
      </c>
      <c r="O84" s="98">
        <f t="shared" si="36"/>
        <v>0.520367674858223</v>
      </c>
      <c r="P84" s="112">
        <f t="shared" si="37"/>
        <v>0.5263014780859</v>
      </c>
      <c r="Q84" s="167"/>
      <c r="S84" s="151">
        <v>11541.8181818182</v>
      </c>
      <c r="T84" s="151">
        <v>3151.32857142857</v>
      </c>
      <c r="U84" s="168">
        <v>0.273035714285714</v>
      </c>
      <c r="V84" s="151">
        <f t="shared" si="38"/>
        <v>34625.4545454546</v>
      </c>
      <c r="W84" s="151">
        <f t="shared" si="39"/>
        <v>9453.98571428571</v>
      </c>
      <c r="X84" s="168">
        <f t="shared" si="40"/>
        <v>0.47700370195337</v>
      </c>
      <c r="Y84" s="168">
        <f t="shared" si="41"/>
        <v>0.511389602873467</v>
      </c>
      <c r="Z84" s="175"/>
      <c r="AA84" s="175"/>
      <c r="AB84" s="175"/>
      <c r="AC84" s="97">
        <f>VLOOKUP(A84,[6]查询时间段分门店销售汇总!$D:$L,9,0)</f>
        <v>14620.45</v>
      </c>
      <c r="AD84" s="97">
        <f>VLOOKUP(A84,[6]查询时间段分门店销售汇总!$D:$M,10,0)</f>
        <v>4706.32</v>
      </c>
      <c r="AE84" s="95">
        <v>7694.54545454545</v>
      </c>
      <c r="AF84" s="95">
        <v>2657.14295454545</v>
      </c>
      <c r="AG84" s="168">
        <v>0.345328125</v>
      </c>
      <c r="AH84" s="108">
        <f t="shared" si="42"/>
        <v>30778.1818181818</v>
      </c>
      <c r="AI84" s="108">
        <f t="shared" si="43"/>
        <v>10628.5718181818</v>
      </c>
      <c r="AJ84" s="168">
        <f t="shared" si="44"/>
        <v>0.475026435491494</v>
      </c>
      <c r="AK84" s="168">
        <f t="shared" si="45"/>
        <v>0.442798908499552</v>
      </c>
      <c r="AL84" s="175"/>
      <c r="AM84" s="97">
        <v>8656.36363636364</v>
      </c>
      <c r="AN84" s="97">
        <v>2846.93887987013</v>
      </c>
      <c r="AO84" s="168">
        <v>0.328883928571428</v>
      </c>
      <c r="AP84" s="151">
        <f t="shared" si="46"/>
        <v>34625.4545454546</v>
      </c>
      <c r="AQ84" s="151">
        <f t="shared" si="47"/>
        <v>11387.7555194805</v>
      </c>
      <c r="AR84" s="98">
        <f t="shared" si="48"/>
        <v>0.422245720436883</v>
      </c>
      <c r="AS84" s="98">
        <f t="shared" si="49"/>
        <v>0.413278981266248</v>
      </c>
      <c r="AV84" s="95">
        <f t="shared" si="50"/>
        <v>0</v>
      </c>
    </row>
    <row r="85" customHeight="1" spans="1:48">
      <c r="A85" s="185">
        <v>733</v>
      </c>
      <c r="B85" s="185" t="s">
        <v>130</v>
      </c>
      <c r="C85" s="185" t="s">
        <v>114</v>
      </c>
      <c r="D85" s="186">
        <v>7</v>
      </c>
      <c r="E85" s="186">
        <v>100</v>
      </c>
      <c r="F85" s="63">
        <v>300</v>
      </c>
      <c r="G85" s="64">
        <v>9500</v>
      </c>
      <c r="H85" s="95">
        <v>2750.26085714286</v>
      </c>
      <c r="I85" s="159">
        <f>VLOOKUP(A85,[5]正式员工数!$A:$C,3,0)</f>
        <v>3</v>
      </c>
      <c r="J85" s="97">
        <f>VLOOKUP(A85,[4]查询时间段分门店销售汇总!$D:$L,9,0)</f>
        <v>11345.02</v>
      </c>
      <c r="K85" s="97">
        <f>VLOOKUP(A85,[4]查询时间段分门店销售汇总!$D:$M,10,0)</f>
        <v>3772.83</v>
      </c>
      <c r="L85" s="98">
        <v>0.289501142857143</v>
      </c>
      <c r="M85" s="159">
        <f t="shared" si="34"/>
        <v>28500</v>
      </c>
      <c r="N85" s="159">
        <f t="shared" si="35"/>
        <v>8250.78257142858</v>
      </c>
      <c r="O85" s="98">
        <f t="shared" si="36"/>
        <v>0.398070877192982</v>
      </c>
      <c r="P85" s="112">
        <f t="shared" si="37"/>
        <v>0.457269352008479</v>
      </c>
      <c r="Q85" s="167"/>
      <c r="S85" s="151">
        <v>10363.6363636364</v>
      </c>
      <c r="T85" s="151">
        <v>2830.45714285716</v>
      </c>
      <c r="U85" s="168">
        <v>0.273114285714286</v>
      </c>
      <c r="V85" s="151">
        <f t="shared" si="38"/>
        <v>31090.9090909092</v>
      </c>
      <c r="W85" s="151">
        <f t="shared" si="39"/>
        <v>8491.37142857148</v>
      </c>
      <c r="X85" s="168">
        <f t="shared" si="40"/>
        <v>0.364898304093566</v>
      </c>
      <c r="Y85" s="168">
        <f t="shared" si="41"/>
        <v>0.444313387034903</v>
      </c>
      <c r="Z85" s="175"/>
      <c r="AA85" s="175"/>
      <c r="AB85" s="175"/>
      <c r="AC85" s="97">
        <f>VLOOKUP(A85,[6]查询时间段分门店销售汇总!$D:$L,9,0)</f>
        <v>25143.91</v>
      </c>
      <c r="AD85" s="97">
        <f>VLOOKUP(A85,[6]查询时间段分门店销售汇总!$D:$M,10,0)</f>
        <v>7890.54</v>
      </c>
      <c r="AE85" s="95">
        <v>6909.09090909091</v>
      </c>
      <c r="AF85" s="95">
        <v>2386.59</v>
      </c>
      <c r="AG85" s="168">
        <v>0.3454275</v>
      </c>
      <c r="AH85" s="108">
        <f t="shared" si="42"/>
        <v>27636.3636363636</v>
      </c>
      <c r="AI85" s="108">
        <f t="shared" si="43"/>
        <v>9546.36</v>
      </c>
      <c r="AJ85" s="168">
        <f t="shared" si="44"/>
        <v>0.909812532894737</v>
      </c>
      <c r="AK85" s="168">
        <f t="shared" si="45"/>
        <v>0.826549595866906</v>
      </c>
      <c r="AL85" s="175"/>
      <c r="AM85" s="97">
        <v>7772.72727272727</v>
      </c>
      <c r="AN85" s="97">
        <v>2557.06071428572</v>
      </c>
      <c r="AO85" s="168">
        <v>0.328978571428572</v>
      </c>
      <c r="AP85" s="151">
        <f t="shared" si="46"/>
        <v>31090.9090909091</v>
      </c>
      <c r="AQ85" s="151">
        <f t="shared" si="47"/>
        <v>10228.2428571429</v>
      </c>
      <c r="AR85" s="98">
        <f t="shared" si="48"/>
        <v>0.808722251461989</v>
      </c>
      <c r="AS85" s="98">
        <f t="shared" si="49"/>
        <v>0.771446289475777</v>
      </c>
      <c r="AV85" s="95">
        <f t="shared" si="50"/>
        <v>0</v>
      </c>
    </row>
    <row r="86" customHeight="1" spans="1:48">
      <c r="A86" s="61">
        <v>114848</v>
      </c>
      <c r="B86" s="61" t="s">
        <v>131</v>
      </c>
      <c r="C86" s="64" t="s">
        <v>114</v>
      </c>
      <c r="D86" s="123">
        <v>8</v>
      </c>
      <c r="E86" s="64">
        <v>100</v>
      </c>
      <c r="F86" s="63">
        <v>300</v>
      </c>
      <c r="G86" s="64">
        <v>9900</v>
      </c>
      <c r="H86" s="95">
        <v>2679.68830414746</v>
      </c>
      <c r="I86" s="159">
        <f>VLOOKUP(A86,[5]正式员工数!$A:$C,3,0)</f>
        <v>1</v>
      </c>
      <c r="J86" s="97">
        <f>VLOOKUP(A86,[4]查询时间段分门店销售汇总!$D:$L,9,0)</f>
        <v>24805.22</v>
      </c>
      <c r="K86" s="97">
        <f>VLOOKUP(A86,[4]查询时间段分门店销售汇总!$D:$M,10,0)</f>
        <v>5313.02</v>
      </c>
      <c r="L86" s="98">
        <v>0.270675586277521</v>
      </c>
      <c r="M86" s="159">
        <f t="shared" si="34"/>
        <v>29700</v>
      </c>
      <c r="N86" s="159">
        <f t="shared" si="35"/>
        <v>8039.06491244238</v>
      </c>
      <c r="O86" s="98">
        <f t="shared" si="36"/>
        <v>0.835192592592593</v>
      </c>
      <c r="P86" s="112">
        <f t="shared" si="37"/>
        <v>0.660900248706392</v>
      </c>
      <c r="Q86" s="167"/>
      <c r="S86" s="151">
        <v>10800</v>
      </c>
      <c r="T86" s="151">
        <v>2757.8267281106</v>
      </c>
      <c r="U86" s="168">
        <v>0.255354326676907</v>
      </c>
      <c r="V86" s="151">
        <f t="shared" si="38"/>
        <v>32400</v>
      </c>
      <c r="W86" s="151">
        <f t="shared" si="39"/>
        <v>8273.4801843318</v>
      </c>
      <c r="X86" s="168">
        <f t="shared" si="40"/>
        <v>0.765593209876543</v>
      </c>
      <c r="Y86" s="168">
        <f t="shared" si="41"/>
        <v>0.64217474165971</v>
      </c>
      <c r="Z86" s="175"/>
      <c r="AA86" s="175"/>
      <c r="AB86" s="175"/>
      <c r="AC86" s="97">
        <f>VLOOKUP(A86,[6]查询时间段分门店销售汇总!$D:$L,9,0)</f>
        <v>14546.51</v>
      </c>
      <c r="AD86" s="97">
        <f>VLOOKUP(A86,[6]查询时间段分门店销售汇总!$D:$M,10,0)</f>
        <v>4147.13</v>
      </c>
      <c r="AE86" s="95">
        <v>7200</v>
      </c>
      <c r="AF86" s="95">
        <v>2325.34935483871</v>
      </c>
      <c r="AG86" s="168">
        <v>0.322965188172043</v>
      </c>
      <c r="AH86" s="108">
        <f t="shared" si="42"/>
        <v>28800</v>
      </c>
      <c r="AI86" s="108">
        <f t="shared" si="43"/>
        <v>9301.39741935484</v>
      </c>
      <c r="AJ86" s="168">
        <f t="shared" si="44"/>
        <v>0.505087152777778</v>
      </c>
      <c r="AK86" s="168">
        <f t="shared" si="45"/>
        <v>0.445860961856165</v>
      </c>
      <c r="AL86" s="175"/>
      <c r="AM86" s="97">
        <v>8100</v>
      </c>
      <c r="AN86" s="97">
        <v>2491.44573732719</v>
      </c>
      <c r="AO86" s="168">
        <v>0.307585893497183</v>
      </c>
      <c r="AP86" s="151">
        <f t="shared" si="46"/>
        <v>32400</v>
      </c>
      <c r="AQ86" s="151">
        <f t="shared" si="47"/>
        <v>9965.78294930876</v>
      </c>
      <c r="AR86" s="98">
        <f t="shared" si="48"/>
        <v>0.448966358024691</v>
      </c>
      <c r="AS86" s="98">
        <f t="shared" si="49"/>
        <v>0.416136897732421</v>
      </c>
      <c r="AV86" s="95">
        <f t="shared" si="50"/>
        <v>0</v>
      </c>
    </row>
    <row r="87" customHeight="1" spans="1:48">
      <c r="A87" s="61">
        <v>122198</v>
      </c>
      <c r="B87" s="61" t="s">
        <v>132</v>
      </c>
      <c r="C87" s="61" t="s">
        <v>114</v>
      </c>
      <c r="D87" s="62">
        <v>8</v>
      </c>
      <c r="E87" s="62">
        <v>100</v>
      </c>
      <c r="F87" s="63">
        <v>300</v>
      </c>
      <c r="G87" s="64">
        <v>9900</v>
      </c>
      <c r="H87" s="95">
        <v>1896.41571428572</v>
      </c>
      <c r="I87" s="159">
        <f>VLOOKUP(A87,[5]正式员工数!$A:$C,3,0)</f>
        <v>3</v>
      </c>
      <c r="J87" s="97">
        <f>VLOOKUP(A87,[4]查询时间段分门店销售汇总!$D:$L,9,0)</f>
        <v>24842.68</v>
      </c>
      <c r="K87" s="97">
        <f>VLOOKUP(A87,[4]查询时间段分门店销售汇总!$D:$M,10,0)</f>
        <v>6645.72</v>
      </c>
      <c r="L87" s="98">
        <v>0.191557142857143</v>
      </c>
      <c r="M87" s="159">
        <f t="shared" si="34"/>
        <v>29700</v>
      </c>
      <c r="N87" s="159">
        <f t="shared" si="35"/>
        <v>5689.24714285716</v>
      </c>
      <c r="O87" s="98">
        <f t="shared" si="36"/>
        <v>0.836453872053872</v>
      </c>
      <c r="P87" s="160">
        <f t="shared" si="37"/>
        <v>1.16811940721255</v>
      </c>
      <c r="Q87" s="167"/>
      <c r="S87" s="151">
        <v>10800</v>
      </c>
      <c r="T87" s="151">
        <v>1951.71428571429</v>
      </c>
      <c r="U87" s="168">
        <v>0.180714285714286</v>
      </c>
      <c r="V87" s="151">
        <f t="shared" si="38"/>
        <v>32400</v>
      </c>
      <c r="W87" s="151">
        <f t="shared" si="39"/>
        <v>5855.14285714287</v>
      </c>
      <c r="X87" s="168">
        <f t="shared" si="40"/>
        <v>0.766749382716049</v>
      </c>
      <c r="Y87" s="173">
        <f t="shared" si="41"/>
        <v>1.13502269067486</v>
      </c>
      <c r="Z87" s="175"/>
      <c r="AA87" s="175"/>
      <c r="AB87" s="97"/>
      <c r="AC87" s="97">
        <f>VLOOKUP(A87,[6]查询时间段分门店销售汇总!$D:$L,9,0)</f>
        <v>22988.77</v>
      </c>
      <c r="AD87" s="97">
        <f>VLOOKUP(A87,[6]查询时间段分门店销售汇总!$D:$M,10,0)</f>
        <v>7151.65</v>
      </c>
      <c r="AE87" s="95">
        <v>7200</v>
      </c>
      <c r="AF87" s="95">
        <v>1645.65</v>
      </c>
      <c r="AG87" s="168">
        <v>0.2285625</v>
      </c>
      <c r="AH87" s="108">
        <f t="shared" si="42"/>
        <v>28800</v>
      </c>
      <c r="AI87" s="108">
        <f t="shared" si="43"/>
        <v>6582.6</v>
      </c>
      <c r="AJ87" s="168">
        <f t="shared" si="44"/>
        <v>0.798221180555556</v>
      </c>
      <c r="AK87" s="168">
        <f t="shared" si="45"/>
        <v>1.0864476042901</v>
      </c>
      <c r="AL87" s="175"/>
      <c r="AM87" s="97">
        <v>8100</v>
      </c>
      <c r="AN87" s="97">
        <v>1763.19642857143</v>
      </c>
      <c r="AO87" s="168">
        <v>0.217678571428572</v>
      </c>
      <c r="AP87" s="151">
        <f t="shared" si="46"/>
        <v>32400</v>
      </c>
      <c r="AQ87" s="151">
        <f t="shared" si="47"/>
        <v>7052.78571428572</v>
      </c>
      <c r="AR87" s="98">
        <f t="shared" si="48"/>
        <v>0.709529938271605</v>
      </c>
      <c r="AS87" s="98">
        <f t="shared" si="49"/>
        <v>1.01401776400409</v>
      </c>
      <c r="AV87" s="95">
        <f t="shared" si="50"/>
        <v>0</v>
      </c>
    </row>
    <row r="88" customHeight="1" spans="1:48">
      <c r="A88" s="187">
        <v>106568</v>
      </c>
      <c r="B88" s="187" t="s">
        <v>133</v>
      </c>
      <c r="C88" s="187" t="s">
        <v>114</v>
      </c>
      <c r="D88" s="188">
        <v>9</v>
      </c>
      <c r="E88" s="188">
        <v>50</v>
      </c>
      <c r="F88" s="63">
        <v>150</v>
      </c>
      <c r="G88" s="64">
        <v>7000</v>
      </c>
      <c r="H88" s="95">
        <v>1879.592</v>
      </c>
      <c r="I88" s="159">
        <f>VLOOKUP(A88,[5]正式员工数!$A:$C,3,0)</f>
        <v>2</v>
      </c>
      <c r="J88" s="97">
        <f>VLOOKUP(A88,[4]查询时间段分门店销售汇总!$D:$L,9,0)</f>
        <v>26929.74</v>
      </c>
      <c r="K88" s="97">
        <f>VLOOKUP(A88,[4]查询时间段分门店销售汇总!$D:$M,10,0)</f>
        <v>6848.86</v>
      </c>
      <c r="L88" s="98">
        <v>0.268513142857143</v>
      </c>
      <c r="M88" s="159">
        <f t="shared" si="34"/>
        <v>21000</v>
      </c>
      <c r="N88" s="159">
        <f t="shared" si="35"/>
        <v>5638.776</v>
      </c>
      <c r="O88" s="110">
        <f t="shared" si="36"/>
        <v>1.28236857142857</v>
      </c>
      <c r="P88" s="160">
        <f t="shared" si="37"/>
        <v>1.21460047357795</v>
      </c>
      <c r="Q88" s="167"/>
      <c r="S88" s="151">
        <v>7636.36363636364</v>
      </c>
      <c r="T88" s="151">
        <v>1934.4</v>
      </c>
      <c r="U88" s="168">
        <v>0.253314285714286</v>
      </c>
      <c r="V88" s="151">
        <f t="shared" si="38"/>
        <v>22909.0909090909</v>
      </c>
      <c r="W88" s="151">
        <f t="shared" si="39"/>
        <v>5803.2</v>
      </c>
      <c r="X88" s="169">
        <f t="shared" si="40"/>
        <v>1.17550452380952</v>
      </c>
      <c r="Y88" s="173">
        <f t="shared" si="41"/>
        <v>1.18018679349325</v>
      </c>
      <c r="Z88" s="174" t="s">
        <v>43</v>
      </c>
      <c r="AA88" s="174">
        <f>80*I88</f>
        <v>160</v>
      </c>
      <c r="AB88" s="97">
        <f>(K88-W88)*0.1</f>
        <v>104.566</v>
      </c>
      <c r="AC88" s="97">
        <f>VLOOKUP(A88,[6]查询时间段分门店销售汇总!$D:$L,9,0)</f>
        <v>16309.75</v>
      </c>
      <c r="AD88" s="97">
        <f>VLOOKUP(A88,[6]查询时间段分门店销售汇总!$D:$M,10,0)</f>
        <v>4993.52</v>
      </c>
      <c r="AE88" s="95">
        <v>5090.90909090909</v>
      </c>
      <c r="AF88" s="95">
        <v>1631.05090909091</v>
      </c>
      <c r="AG88" s="168">
        <v>0.320385</v>
      </c>
      <c r="AH88" s="108">
        <f t="shared" si="42"/>
        <v>20363.6363636364</v>
      </c>
      <c r="AI88" s="108">
        <f t="shared" si="43"/>
        <v>6524.20363636364</v>
      </c>
      <c r="AJ88" s="168">
        <f t="shared" si="44"/>
        <v>0.800925223214286</v>
      </c>
      <c r="AK88" s="168">
        <f t="shared" si="45"/>
        <v>0.765383835073427</v>
      </c>
      <c r="AL88" s="175"/>
      <c r="AM88" s="97">
        <v>5727.27272727273</v>
      </c>
      <c r="AN88" s="97">
        <v>1747.55454545455</v>
      </c>
      <c r="AO88" s="168">
        <v>0.305128571428572</v>
      </c>
      <c r="AP88" s="151">
        <f t="shared" si="46"/>
        <v>22909.0909090909</v>
      </c>
      <c r="AQ88" s="151">
        <f t="shared" si="47"/>
        <v>6990.2181818182</v>
      </c>
      <c r="AR88" s="98">
        <f t="shared" si="48"/>
        <v>0.711933531746031</v>
      </c>
      <c r="AS88" s="98">
        <f t="shared" si="49"/>
        <v>0.71435824606853</v>
      </c>
      <c r="AU88" s="64">
        <f>80*I88</f>
        <v>160</v>
      </c>
      <c r="AV88" s="95">
        <f t="shared" si="50"/>
        <v>264.566</v>
      </c>
    </row>
    <row r="89" customHeight="1" spans="1:48">
      <c r="A89" s="187">
        <v>114069</v>
      </c>
      <c r="B89" s="187" t="s">
        <v>134</v>
      </c>
      <c r="C89" s="189" t="s">
        <v>114</v>
      </c>
      <c r="D89" s="190">
        <v>9</v>
      </c>
      <c r="E89" s="189">
        <v>50</v>
      </c>
      <c r="F89" s="63">
        <v>150</v>
      </c>
      <c r="G89" s="64">
        <v>7000</v>
      </c>
      <c r="H89" s="95">
        <v>1984.532</v>
      </c>
      <c r="I89" s="159">
        <f>VLOOKUP(A89,[5]正式员工数!$A:$C,3,0)</f>
        <v>2</v>
      </c>
      <c r="J89" s="97">
        <f>VLOOKUP(A89,[4]查询时间段分门店销售汇总!$D:$L,9,0)</f>
        <v>15403.65</v>
      </c>
      <c r="K89" s="97">
        <f>VLOOKUP(A89,[4]查询时间段分门店销售汇总!$D:$M,10,0)</f>
        <v>4322</v>
      </c>
      <c r="L89" s="98">
        <v>0.283504571428572</v>
      </c>
      <c r="M89" s="159">
        <f t="shared" si="34"/>
        <v>21000</v>
      </c>
      <c r="N89" s="159">
        <f t="shared" si="35"/>
        <v>5953.596</v>
      </c>
      <c r="O89" s="98">
        <f t="shared" si="36"/>
        <v>0.733507142857143</v>
      </c>
      <c r="P89" s="112">
        <f t="shared" si="37"/>
        <v>0.72594781372468</v>
      </c>
      <c r="Q89" s="167"/>
      <c r="S89" s="151">
        <v>7636.36363636364</v>
      </c>
      <c r="T89" s="151">
        <v>2042.4</v>
      </c>
      <c r="U89" s="168">
        <v>0.267457142857143</v>
      </c>
      <c r="V89" s="151">
        <f t="shared" si="38"/>
        <v>22909.0909090909</v>
      </c>
      <c r="W89" s="151">
        <f t="shared" si="39"/>
        <v>6127.2</v>
      </c>
      <c r="X89" s="168">
        <f t="shared" si="40"/>
        <v>0.672381547619048</v>
      </c>
      <c r="Y89" s="168">
        <f t="shared" si="41"/>
        <v>0.705379292335814</v>
      </c>
      <c r="Z89" s="175"/>
      <c r="AA89" s="175"/>
      <c r="AB89" s="175"/>
      <c r="AC89" s="97">
        <f>VLOOKUP(A89,[6]查询时间段分门店销售汇总!$D:$L,9,0)</f>
        <v>10263.92</v>
      </c>
      <c r="AD89" s="97">
        <f>VLOOKUP(A89,[6]查询时间段分门店销售汇总!$D:$M,10,0)</f>
        <v>3544.78</v>
      </c>
      <c r="AE89" s="95">
        <v>5090.90909090909</v>
      </c>
      <c r="AF89" s="95">
        <v>1722.11454545455</v>
      </c>
      <c r="AG89" s="168">
        <v>0.3382725</v>
      </c>
      <c r="AH89" s="108">
        <f t="shared" si="42"/>
        <v>20363.6363636364</v>
      </c>
      <c r="AI89" s="108">
        <f t="shared" si="43"/>
        <v>6888.4581818182</v>
      </c>
      <c r="AJ89" s="168">
        <f t="shared" si="44"/>
        <v>0.504031785714286</v>
      </c>
      <c r="AK89" s="168">
        <f t="shared" si="45"/>
        <v>0.514597012341064</v>
      </c>
      <c r="AL89" s="175"/>
      <c r="AM89" s="97">
        <v>5727.27272727273</v>
      </c>
      <c r="AN89" s="97">
        <v>1845.12272727273</v>
      </c>
      <c r="AO89" s="168">
        <v>0.322164285714286</v>
      </c>
      <c r="AP89" s="151">
        <f t="shared" si="46"/>
        <v>22909.0909090909</v>
      </c>
      <c r="AQ89" s="151">
        <f t="shared" si="47"/>
        <v>7380.49090909092</v>
      </c>
      <c r="AR89" s="98">
        <f t="shared" si="48"/>
        <v>0.448028253968254</v>
      </c>
      <c r="AS89" s="98">
        <f t="shared" si="49"/>
        <v>0.48029054485166</v>
      </c>
      <c r="AV89" s="95">
        <f t="shared" si="50"/>
        <v>0</v>
      </c>
    </row>
    <row r="90" customHeight="1" spans="1:48">
      <c r="A90" s="187">
        <v>118758</v>
      </c>
      <c r="B90" s="187" t="s">
        <v>135</v>
      </c>
      <c r="C90" s="187" t="s">
        <v>114</v>
      </c>
      <c r="D90" s="188">
        <v>9</v>
      </c>
      <c r="E90" s="188">
        <v>50</v>
      </c>
      <c r="F90" s="63">
        <v>150</v>
      </c>
      <c r="G90" s="64">
        <v>6500</v>
      </c>
      <c r="H90" s="95">
        <v>1546.116</v>
      </c>
      <c r="I90" s="159">
        <f>VLOOKUP(A90,[5]正式员工数!$A:$C,3,0)</f>
        <v>2</v>
      </c>
      <c r="J90" s="97">
        <f>VLOOKUP(A90,[4]查询时间段分门店销售汇总!$D:$L,9,0)</f>
        <v>18027.49</v>
      </c>
      <c r="K90" s="97">
        <f>VLOOKUP(A90,[4]查询时间段分门店销售汇总!$D:$M,10,0)</f>
        <v>4840.28</v>
      </c>
      <c r="L90" s="98">
        <v>0.237864</v>
      </c>
      <c r="M90" s="159">
        <f t="shared" si="34"/>
        <v>19500</v>
      </c>
      <c r="N90" s="159">
        <f t="shared" si="35"/>
        <v>4638.348</v>
      </c>
      <c r="O90" s="98">
        <f t="shared" si="36"/>
        <v>0.924486666666667</v>
      </c>
      <c r="P90" s="160">
        <f t="shared" si="37"/>
        <v>1.04353532766407</v>
      </c>
      <c r="Q90" s="167"/>
      <c r="S90" s="151">
        <v>7090.90909090909</v>
      </c>
      <c r="T90" s="151">
        <v>1591.2</v>
      </c>
      <c r="U90" s="168">
        <v>0.2244</v>
      </c>
      <c r="V90" s="151">
        <f t="shared" si="38"/>
        <v>21272.7272727273</v>
      </c>
      <c r="W90" s="151">
        <f t="shared" si="39"/>
        <v>4773.6</v>
      </c>
      <c r="X90" s="168">
        <f t="shared" si="40"/>
        <v>0.84744611111111</v>
      </c>
      <c r="Y90" s="173">
        <f t="shared" si="41"/>
        <v>1.01396849338026</v>
      </c>
      <c r="Z90" s="175"/>
      <c r="AA90" s="175"/>
      <c r="AB90" s="97"/>
      <c r="AC90" s="97">
        <f>VLOOKUP(A90,[6]查询时间段分门店销售汇总!$D:$L,9,0)</f>
        <v>15293.17</v>
      </c>
      <c r="AD90" s="97">
        <f>VLOOKUP(A90,[6]查询时间段分门店销售汇总!$D:$M,10,0)</f>
        <v>4334.51</v>
      </c>
      <c r="AE90" s="95">
        <v>4727.27272727273</v>
      </c>
      <c r="AF90" s="95">
        <v>1341.67090909091</v>
      </c>
      <c r="AG90" s="168">
        <v>0.283815</v>
      </c>
      <c r="AH90" s="108">
        <f t="shared" si="42"/>
        <v>18909.0909090909</v>
      </c>
      <c r="AI90" s="108">
        <f t="shared" si="43"/>
        <v>5366.68363636364</v>
      </c>
      <c r="AJ90" s="168">
        <f t="shared" si="44"/>
        <v>0.808773413461538</v>
      </c>
      <c r="AK90" s="168">
        <f t="shared" si="45"/>
        <v>0.80767011690985</v>
      </c>
      <c r="AL90" s="175"/>
      <c r="AM90" s="97">
        <v>5318.18181818182</v>
      </c>
      <c r="AN90" s="97">
        <v>1437.50454545455</v>
      </c>
      <c r="AO90" s="168">
        <v>0.2703</v>
      </c>
      <c r="AP90" s="151">
        <f t="shared" si="46"/>
        <v>21272.7272727273</v>
      </c>
      <c r="AQ90" s="151">
        <f t="shared" si="47"/>
        <v>5750.0181818182</v>
      </c>
      <c r="AR90" s="98">
        <f t="shared" si="48"/>
        <v>0.718909700854701</v>
      </c>
      <c r="AS90" s="98">
        <f t="shared" si="49"/>
        <v>0.753825442449191</v>
      </c>
      <c r="AV90" s="95">
        <f t="shared" si="50"/>
        <v>0</v>
      </c>
    </row>
    <row r="91" customHeight="1" spans="1:48">
      <c r="A91" s="61">
        <v>54</v>
      </c>
      <c r="B91" s="61" t="s">
        <v>136</v>
      </c>
      <c r="C91" s="61" t="s">
        <v>137</v>
      </c>
      <c r="D91" s="62">
        <v>1</v>
      </c>
      <c r="E91" s="62">
        <v>150</v>
      </c>
      <c r="F91" s="63">
        <v>450</v>
      </c>
      <c r="G91" s="64">
        <v>19040</v>
      </c>
      <c r="H91" s="95">
        <v>4957.08576</v>
      </c>
      <c r="I91" s="159">
        <f>VLOOKUP(A91,[5]正式员工数!$A:$C,3,0)</f>
        <v>3</v>
      </c>
      <c r="J91" s="97">
        <f>VLOOKUP(A91,[4]查询时间段分门店销售汇总!$D:$L,9,0)</f>
        <v>37884.6</v>
      </c>
      <c r="K91" s="97">
        <f>VLOOKUP(A91,[4]查询时间段分门店销售汇总!$D:$M,10,0)</f>
        <v>11078.61</v>
      </c>
      <c r="L91" s="98">
        <v>0.260351142857143</v>
      </c>
      <c r="M91" s="159">
        <f t="shared" si="34"/>
        <v>57120</v>
      </c>
      <c r="N91" s="159">
        <f t="shared" si="35"/>
        <v>14871.25728</v>
      </c>
      <c r="O91" s="98">
        <f t="shared" si="36"/>
        <v>0.663245798319328</v>
      </c>
      <c r="P91" s="112">
        <f t="shared" si="37"/>
        <v>0.744967946650978</v>
      </c>
      <c r="Q91" s="167"/>
      <c r="S91" s="151">
        <v>20770.9090909091</v>
      </c>
      <c r="T91" s="151">
        <v>5101.63200000001</v>
      </c>
      <c r="U91" s="168">
        <v>0.245614285714286</v>
      </c>
      <c r="V91" s="151">
        <f t="shared" si="38"/>
        <v>62312.7272727273</v>
      </c>
      <c r="W91" s="151">
        <f t="shared" si="39"/>
        <v>15304.896</v>
      </c>
      <c r="X91" s="168">
        <f t="shared" si="40"/>
        <v>0.60797531512605</v>
      </c>
      <c r="Y91" s="168">
        <f t="shared" si="41"/>
        <v>0.723860521495866</v>
      </c>
      <c r="Z91" s="175"/>
      <c r="AA91" s="175"/>
      <c r="AB91" s="175"/>
      <c r="AC91" s="97">
        <f>VLOOKUP(A91,[6]查询时间段分门店销售汇总!$D:$L,9,0)</f>
        <v>38867.92</v>
      </c>
      <c r="AD91" s="97">
        <f>VLOOKUP(A91,[6]查询时间段分门店销售汇总!$D:$M,10,0)</f>
        <v>11048.34</v>
      </c>
      <c r="AE91" s="95">
        <v>13847.2727272727</v>
      </c>
      <c r="AF91" s="95">
        <v>4301.60334545455</v>
      </c>
      <c r="AG91" s="168">
        <v>0.31064625</v>
      </c>
      <c r="AH91" s="108">
        <f t="shared" si="42"/>
        <v>55389.0909090908</v>
      </c>
      <c r="AI91" s="108">
        <f t="shared" si="43"/>
        <v>17206.4133818182</v>
      </c>
      <c r="AJ91" s="168">
        <f t="shared" si="44"/>
        <v>0.701725183823531</v>
      </c>
      <c r="AK91" s="168">
        <f t="shared" si="45"/>
        <v>0.642105926135347</v>
      </c>
      <c r="AL91" s="175"/>
      <c r="AM91" s="97">
        <v>15578.1818181818</v>
      </c>
      <c r="AN91" s="97">
        <v>4608.86072727274</v>
      </c>
      <c r="AO91" s="168">
        <v>0.295853571428572</v>
      </c>
      <c r="AP91" s="151">
        <f t="shared" si="46"/>
        <v>62312.7272727272</v>
      </c>
      <c r="AQ91" s="151">
        <f t="shared" si="47"/>
        <v>18435.442909091</v>
      </c>
      <c r="AR91" s="98">
        <f t="shared" si="48"/>
        <v>0.623755718954249</v>
      </c>
      <c r="AS91" s="98">
        <f t="shared" si="49"/>
        <v>0.599298864392989</v>
      </c>
      <c r="AV91" s="95">
        <f t="shared" si="50"/>
        <v>0</v>
      </c>
    </row>
    <row r="92" customHeight="1" spans="1:48">
      <c r="A92" s="61">
        <v>367</v>
      </c>
      <c r="B92" s="61" t="s">
        <v>138</v>
      </c>
      <c r="C92" s="61" t="s">
        <v>137</v>
      </c>
      <c r="D92" s="62">
        <v>1</v>
      </c>
      <c r="E92" s="62">
        <v>150</v>
      </c>
      <c r="F92" s="63">
        <v>450</v>
      </c>
      <c r="G92" s="64">
        <v>10560</v>
      </c>
      <c r="H92" s="95">
        <v>2406.30418285715</v>
      </c>
      <c r="I92" s="159">
        <f>VLOOKUP(A92,[5]正式员工数!$A:$C,3,0)</f>
        <v>2</v>
      </c>
      <c r="J92" s="97">
        <f>VLOOKUP(A92,[4]查询时间段分门店销售汇总!$D:$L,9,0)</f>
        <v>24625.29</v>
      </c>
      <c r="K92" s="97">
        <f>VLOOKUP(A92,[4]查询时间段分门店销售汇总!$D:$M,10,0)</f>
        <v>6675.07</v>
      </c>
      <c r="L92" s="98">
        <v>0.227869714285715</v>
      </c>
      <c r="M92" s="159">
        <f t="shared" si="34"/>
        <v>31680</v>
      </c>
      <c r="N92" s="159">
        <f t="shared" si="35"/>
        <v>7218.91254857145</v>
      </c>
      <c r="O92" s="98">
        <f t="shared" si="36"/>
        <v>0.777313446969697</v>
      </c>
      <c r="P92" s="112">
        <f t="shared" si="37"/>
        <v>0.924664200471708</v>
      </c>
      <c r="Q92" s="167"/>
      <c r="S92" s="151">
        <v>11520</v>
      </c>
      <c r="T92" s="151">
        <v>2476.47085714286</v>
      </c>
      <c r="U92" s="168">
        <v>0.214971428571429</v>
      </c>
      <c r="V92" s="151">
        <f t="shared" si="38"/>
        <v>34560</v>
      </c>
      <c r="W92" s="151">
        <f t="shared" si="39"/>
        <v>7429.41257142858</v>
      </c>
      <c r="X92" s="168">
        <f t="shared" si="40"/>
        <v>0.712537326388889</v>
      </c>
      <c r="Y92" s="168">
        <f t="shared" si="41"/>
        <v>0.898465381458345</v>
      </c>
      <c r="Z92" s="175"/>
      <c r="AA92" s="175"/>
      <c r="AB92" s="175"/>
      <c r="AC92" s="97">
        <f>VLOOKUP(A92,[6]查询时间段分门店销售汇总!$D:$L,9,0)</f>
        <v>14787.92</v>
      </c>
      <c r="AD92" s="97">
        <f>VLOOKUP(A92,[6]查询时间段分门店销售汇总!$D:$M,10,0)</f>
        <v>4862.61</v>
      </c>
      <c r="AE92" s="95">
        <v>7680</v>
      </c>
      <c r="AF92" s="95">
        <v>2088.1152</v>
      </c>
      <c r="AG92" s="168">
        <v>0.271890000000001</v>
      </c>
      <c r="AH92" s="108">
        <f t="shared" si="42"/>
        <v>30720</v>
      </c>
      <c r="AI92" s="108">
        <f t="shared" si="43"/>
        <v>8352.4608</v>
      </c>
      <c r="AJ92" s="168">
        <f t="shared" si="44"/>
        <v>0.481377604166667</v>
      </c>
      <c r="AK92" s="168">
        <f t="shared" si="45"/>
        <v>0.582176931617566</v>
      </c>
      <c r="AL92" s="175"/>
      <c r="AM92" s="97">
        <v>8640</v>
      </c>
      <c r="AN92" s="97">
        <v>2237.26628571429</v>
      </c>
      <c r="AO92" s="168">
        <v>0.258942857142858</v>
      </c>
      <c r="AP92" s="151">
        <f t="shared" si="46"/>
        <v>34560</v>
      </c>
      <c r="AQ92" s="151">
        <f t="shared" si="47"/>
        <v>8949.06514285716</v>
      </c>
      <c r="AR92" s="98">
        <f t="shared" si="48"/>
        <v>0.427891203703704</v>
      </c>
      <c r="AS92" s="98">
        <f t="shared" si="49"/>
        <v>0.543365136176394</v>
      </c>
      <c r="AV92" s="95">
        <f t="shared" si="50"/>
        <v>0</v>
      </c>
    </row>
    <row r="93" customHeight="1" spans="1:48">
      <c r="A93" s="61">
        <v>104428</v>
      </c>
      <c r="B93" s="61" t="s">
        <v>139</v>
      </c>
      <c r="C93" s="61" t="s">
        <v>137</v>
      </c>
      <c r="D93" s="62">
        <v>1</v>
      </c>
      <c r="E93" s="62">
        <v>150</v>
      </c>
      <c r="F93" s="63">
        <v>450</v>
      </c>
      <c r="G93" s="64">
        <v>11440</v>
      </c>
      <c r="H93" s="95">
        <v>3140.39113142858</v>
      </c>
      <c r="I93" s="159">
        <f>VLOOKUP(A93,[5]正式员工数!$A:$C,3,0)</f>
        <v>2</v>
      </c>
      <c r="J93" s="97">
        <f>VLOOKUP(A93,[4]查询时间段分门店销售汇总!$D:$L,9,0)</f>
        <v>34997.68</v>
      </c>
      <c r="K93" s="97">
        <f>VLOOKUP(A93,[4]查询时间段分门店销售汇总!$D:$M,10,0)</f>
        <v>10140.35</v>
      </c>
      <c r="L93" s="98">
        <v>0.274509714285715</v>
      </c>
      <c r="M93" s="159">
        <f t="shared" si="34"/>
        <v>34320</v>
      </c>
      <c r="N93" s="159">
        <f t="shared" si="35"/>
        <v>9421.17339428574</v>
      </c>
      <c r="O93" s="110">
        <f t="shared" si="36"/>
        <v>1.01974592074592</v>
      </c>
      <c r="P93" s="160">
        <f t="shared" si="37"/>
        <v>1.07633620310507</v>
      </c>
      <c r="Q93" s="167" t="s">
        <v>49</v>
      </c>
      <c r="R93" s="113">
        <f>(K93-N93)*0.05</f>
        <v>35.958830285713</v>
      </c>
      <c r="S93" s="151">
        <v>12480</v>
      </c>
      <c r="T93" s="151">
        <v>3231.96342857143</v>
      </c>
      <c r="U93" s="168">
        <v>0.258971428571429</v>
      </c>
      <c r="V93" s="151">
        <f t="shared" si="38"/>
        <v>37440</v>
      </c>
      <c r="W93" s="151">
        <f t="shared" si="39"/>
        <v>9695.89028571429</v>
      </c>
      <c r="X93" s="168">
        <f t="shared" si="40"/>
        <v>0.934767094017094</v>
      </c>
      <c r="Y93" s="173">
        <f t="shared" si="41"/>
        <v>1.04584001068376</v>
      </c>
      <c r="Z93" s="175"/>
      <c r="AA93" s="175"/>
      <c r="AB93" s="97"/>
      <c r="AC93" s="97">
        <f>VLOOKUP(A93,[6]查询时间段分门店销售汇总!$D:$L,9,0)</f>
        <v>39943.67</v>
      </c>
      <c r="AD93" s="97">
        <f>VLOOKUP(A93,[6]查询时间段分门店销售汇总!$D:$M,10,0)</f>
        <v>11961.37</v>
      </c>
      <c r="AE93" s="95">
        <v>8320</v>
      </c>
      <c r="AF93" s="95">
        <v>2725.13280000001</v>
      </c>
      <c r="AG93" s="168">
        <v>0.327540000000001</v>
      </c>
      <c r="AH93" s="108">
        <f t="shared" si="42"/>
        <v>33280</v>
      </c>
      <c r="AI93" s="108">
        <f t="shared" si="43"/>
        <v>10900.5312</v>
      </c>
      <c r="AJ93" s="173">
        <f t="shared" si="44"/>
        <v>1.20023046875</v>
      </c>
      <c r="AK93" s="173">
        <f t="shared" si="45"/>
        <v>1.09731991776694</v>
      </c>
      <c r="AL93" s="175" t="s">
        <v>49</v>
      </c>
      <c r="AM93" s="97">
        <v>9360</v>
      </c>
      <c r="AN93" s="97">
        <v>2919.78514285715</v>
      </c>
      <c r="AO93" s="168">
        <v>0.311942857142858</v>
      </c>
      <c r="AP93" s="151">
        <f t="shared" si="46"/>
        <v>37440</v>
      </c>
      <c r="AQ93" s="151">
        <f t="shared" si="47"/>
        <v>11679.1405714286</v>
      </c>
      <c r="AR93" s="160">
        <f t="shared" si="48"/>
        <v>1.06687152777778</v>
      </c>
      <c r="AS93" s="160">
        <f t="shared" si="49"/>
        <v>1.02416525658248</v>
      </c>
      <c r="AT93" s="123">
        <v>200</v>
      </c>
      <c r="AV93" s="95">
        <f t="shared" si="50"/>
        <v>235.958830285713</v>
      </c>
    </row>
    <row r="94" customHeight="1" spans="1:48">
      <c r="A94" s="119">
        <v>754</v>
      </c>
      <c r="B94" s="119" t="s">
        <v>140</v>
      </c>
      <c r="C94" s="119" t="s">
        <v>137</v>
      </c>
      <c r="D94" s="27">
        <v>2</v>
      </c>
      <c r="E94" s="27">
        <v>100</v>
      </c>
      <c r="F94" s="63">
        <v>300</v>
      </c>
      <c r="G94" s="64">
        <v>9504</v>
      </c>
      <c r="H94" s="95">
        <v>2295.48754285714</v>
      </c>
      <c r="I94" s="159">
        <f>VLOOKUP(A94,[5]正式员工数!$A:$C,3,0)</f>
        <v>2</v>
      </c>
      <c r="J94" s="97">
        <f>VLOOKUP(A94,[4]查询时间段分门店销售汇总!$D:$L,9,0)</f>
        <v>18058.2</v>
      </c>
      <c r="K94" s="97">
        <f>VLOOKUP(A94,[4]查询时间段分门店销售汇总!$D:$M,10,0)</f>
        <v>5285.79</v>
      </c>
      <c r="L94" s="98">
        <v>0.241528571428572</v>
      </c>
      <c r="M94" s="159">
        <f t="shared" si="34"/>
        <v>28512</v>
      </c>
      <c r="N94" s="159">
        <f t="shared" si="35"/>
        <v>6886.46262857142</v>
      </c>
      <c r="O94" s="98">
        <f t="shared" si="36"/>
        <v>0.633354377104377</v>
      </c>
      <c r="P94" s="112">
        <f t="shared" si="37"/>
        <v>0.767562431555157</v>
      </c>
      <c r="Q94" s="167"/>
      <c r="S94" s="151">
        <v>10368</v>
      </c>
      <c r="T94" s="151">
        <v>2362.42285714286</v>
      </c>
      <c r="U94" s="168">
        <v>0.227857142857143</v>
      </c>
      <c r="V94" s="151">
        <f t="shared" si="38"/>
        <v>31104</v>
      </c>
      <c r="W94" s="151">
        <f t="shared" si="39"/>
        <v>7087.26857142858</v>
      </c>
      <c r="X94" s="168">
        <f t="shared" si="40"/>
        <v>0.580574845679012</v>
      </c>
      <c r="Y94" s="168">
        <f t="shared" si="41"/>
        <v>0.745814829327759</v>
      </c>
      <c r="Z94" s="175"/>
      <c r="AA94" s="175"/>
      <c r="AB94" s="175"/>
      <c r="AC94" s="97">
        <f>VLOOKUP(A94,[6]查询时间段分门店销售汇总!$D:$L,9,0)</f>
        <v>14861.7</v>
      </c>
      <c r="AD94" s="97">
        <f>VLOOKUP(A94,[6]查询时间段分门店销售汇总!$D:$M,10,0)</f>
        <v>4997.49</v>
      </c>
      <c r="AE94" s="95">
        <v>6912</v>
      </c>
      <c r="AF94" s="95">
        <v>1991.952</v>
      </c>
      <c r="AG94" s="168">
        <v>0.2881875</v>
      </c>
      <c r="AH94" s="108">
        <f t="shared" si="42"/>
        <v>27648</v>
      </c>
      <c r="AI94" s="108">
        <f t="shared" si="43"/>
        <v>7967.808</v>
      </c>
      <c r="AJ94" s="168">
        <f t="shared" si="44"/>
        <v>0.537532552083333</v>
      </c>
      <c r="AK94" s="168">
        <f t="shared" si="45"/>
        <v>0.627210143617918</v>
      </c>
      <c r="AL94" s="175"/>
      <c r="AM94" s="97">
        <v>7776</v>
      </c>
      <c r="AN94" s="97">
        <v>2134.23428571429</v>
      </c>
      <c r="AO94" s="168">
        <v>0.274464285714286</v>
      </c>
      <c r="AP94" s="151">
        <f t="shared" si="46"/>
        <v>31104</v>
      </c>
      <c r="AQ94" s="151">
        <f t="shared" si="47"/>
        <v>8536.93714285716</v>
      </c>
      <c r="AR94" s="98">
        <f t="shared" si="48"/>
        <v>0.477806712962963</v>
      </c>
      <c r="AS94" s="98">
        <f t="shared" si="49"/>
        <v>0.585396134043389</v>
      </c>
      <c r="AV94" s="95">
        <f t="shared" si="50"/>
        <v>0</v>
      </c>
    </row>
    <row r="95" customHeight="1" spans="1:48">
      <c r="A95" s="119">
        <v>104838</v>
      </c>
      <c r="B95" s="119" t="s">
        <v>141</v>
      </c>
      <c r="C95" s="119" t="s">
        <v>137</v>
      </c>
      <c r="D95" s="27">
        <v>2</v>
      </c>
      <c r="E95" s="27">
        <v>100</v>
      </c>
      <c r="F95" s="63">
        <v>300</v>
      </c>
      <c r="G95" s="64">
        <v>9400</v>
      </c>
      <c r="H95" s="95">
        <v>2426.94571428572</v>
      </c>
      <c r="I95" s="159">
        <f>VLOOKUP(A95,[5]正式员工数!$A:$C,3,0)</f>
        <v>2</v>
      </c>
      <c r="J95" s="97">
        <f>VLOOKUP(A95,[4]查询时间段分门店销售汇总!$D:$L,9,0)</f>
        <v>13132.71</v>
      </c>
      <c r="K95" s="97">
        <f>VLOOKUP(A95,[4]查询时间段分门店销售汇总!$D:$M,10,0)</f>
        <v>4184.87</v>
      </c>
      <c r="L95" s="98">
        <v>0.258185714285715</v>
      </c>
      <c r="M95" s="159">
        <f t="shared" si="34"/>
        <v>28200</v>
      </c>
      <c r="N95" s="159">
        <f t="shared" si="35"/>
        <v>7280.83714285716</v>
      </c>
      <c r="O95" s="98">
        <f t="shared" si="36"/>
        <v>0.465698936170213</v>
      </c>
      <c r="P95" s="112">
        <f t="shared" si="37"/>
        <v>0.574778685182589</v>
      </c>
      <c r="Q95" s="167"/>
      <c r="S95" s="151">
        <v>10254.5454545455</v>
      </c>
      <c r="T95" s="151">
        <v>2497.7142857143</v>
      </c>
      <c r="U95" s="168">
        <v>0.243571428571429</v>
      </c>
      <c r="V95" s="151">
        <f t="shared" si="38"/>
        <v>30763.6363636365</v>
      </c>
      <c r="W95" s="151">
        <f t="shared" si="39"/>
        <v>7493.1428571429</v>
      </c>
      <c r="X95" s="168">
        <f t="shared" si="40"/>
        <v>0.42689069148936</v>
      </c>
      <c r="Y95" s="168">
        <f t="shared" si="41"/>
        <v>0.558493289102414</v>
      </c>
      <c r="Z95" s="175"/>
      <c r="AA95" s="175"/>
      <c r="AB95" s="175"/>
      <c r="AC95" s="97">
        <f>VLOOKUP(A95,[6]查询时间段分门店销售汇总!$D:$L,9,0)</f>
        <v>19420.17</v>
      </c>
      <c r="AD95" s="97">
        <f>VLOOKUP(A95,[6]查询时间段分门店销售汇总!$D:$M,10,0)</f>
        <v>5548.94</v>
      </c>
      <c r="AE95" s="95">
        <v>6836.36363636364</v>
      </c>
      <c r="AF95" s="95">
        <v>2106.02727272728</v>
      </c>
      <c r="AG95" s="168">
        <v>0.308062500000001</v>
      </c>
      <c r="AH95" s="108">
        <f t="shared" si="42"/>
        <v>27345.4545454546</v>
      </c>
      <c r="AI95" s="108">
        <f t="shared" si="43"/>
        <v>8424.10909090912</v>
      </c>
      <c r="AJ95" s="168">
        <f t="shared" si="44"/>
        <v>0.710179089095744</v>
      </c>
      <c r="AK95" s="168">
        <f t="shared" si="45"/>
        <v>0.658697547730969</v>
      </c>
      <c r="AL95" s="175"/>
      <c r="AM95" s="97">
        <v>7690.90909090909</v>
      </c>
      <c r="AN95" s="97">
        <v>2256.4577922078</v>
      </c>
      <c r="AO95" s="168">
        <v>0.293392857142858</v>
      </c>
      <c r="AP95" s="151">
        <f t="shared" si="46"/>
        <v>30763.6363636364</v>
      </c>
      <c r="AQ95" s="151">
        <f t="shared" si="47"/>
        <v>9025.8311688312</v>
      </c>
      <c r="AR95" s="98">
        <f t="shared" si="48"/>
        <v>0.63127030141844</v>
      </c>
      <c r="AS95" s="98">
        <f t="shared" si="49"/>
        <v>0.614784377882238</v>
      </c>
      <c r="AV95" s="95">
        <f t="shared" si="50"/>
        <v>0</v>
      </c>
    </row>
    <row r="96" customHeight="1" spans="1:48">
      <c r="A96" s="122">
        <v>56</v>
      </c>
      <c r="B96" s="122" t="s">
        <v>142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v>1832.28571428571</v>
      </c>
      <c r="I96" s="159">
        <f>VLOOKUP(A96,[5]正式员工数!$A:$C,3,0)</f>
        <v>2</v>
      </c>
      <c r="J96" s="97">
        <f>VLOOKUP(A96,[4]查询时间段分门店销售汇总!$D:$L,9,0)</f>
        <v>17741.67</v>
      </c>
      <c r="K96" s="97">
        <f>VLOOKUP(A96,[4]查询时间段分门店销售汇总!$D:$M,10,0)</f>
        <v>5680.08</v>
      </c>
      <c r="L96" s="98">
        <v>0.208214285714285</v>
      </c>
      <c r="M96" s="159">
        <f t="shared" si="34"/>
        <v>26400</v>
      </c>
      <c r="N96" s="159">
        <f t="shared" si="35"/>
        <v>5496.85714285713</v>
      </c>
      <c r="O96" s="98">
        <f t="shared" si="36"/>
        <v>0.672032954545455</v>
      </c>
      <c r="P96" s="160">
        <f t="shared" si="37"/>
        <v>1.03333229377827</v>
      </c>
      <c r="Q96" s="167"/>
      <c r="S96" s="151">
        <v>9600</v>
      </c>
      <c r="T96" s="151">
        <v>1885.71428571428</v>
      </c>
      <c r="U96" s="168">
        <v>0.196428571428571</v>
      </c>
      <c r="V96" s="151">
        <f t="shared" si="38"/>
        <v>28800</v>
      </c>
      <c r="W96" s="151">
        <f t="shared" si="39"/>
        <v>5657.14285714284</v>
      </c>
      <c r="X96" s="168">
        <f t="shared" si="40"/>
        <v>0.616030208333333</v>
      </c>
      <c r="Y96" s="173">
        <f t="shared" si="41"/>
        <v>1.00405454545455</v>
      </c>
      <c r="Z96" s="175"/>
      <c r="AA96" s="175"/>
      <c r="AB96" s="97"/>
      <c r="AC96" s="97">
        <f>VLOOKUP(A96,[6]查询时间段分门店销售汇总!$D:$L,9,0)</f>
        <v>12636.91</v>
      </c>
      <c r="AD96" s="97">
        <f>VLOOKUP(A96,[6]查询时间段分门店销售汇总!$D:$M,10,0)</f>
        <v>4159.79</v>
      </c>
      <c r="AE96" s="95">
        <v>6400</v>
      </c>
      <c r="AF96" s="95">
        <v>1590</v>
      </c>
      <c r="AG96" s="168">
        <v>0.2484375</v>
      </c>
      <c r="AH96" s="108">
        <f t="shared" si="42"/>
        <v>25600</v>
      </c>
      <c r="AI96" s="108">
        <f t="shared" si="43"/>
        <v>6360</v>
      </c>
      <c r="AJ96" s="168">
        <f t="shared" si="44"/>
        <v>0.493629296875</v>
      </c>
      <c r="AK96" s="168">
        <f t="shared" si="45"/>
        <v>0.654055031446541</v>
      </c>
      <c r="AL96" s="175"/>
      <c r="AM96" s="97">
        <v>7200</v>
      </c>
      <c r="AN96" s="97">
        <v>1703.57142857143</v>
      </c>
      <c r="AO96" s="168">
        <v>0.236607142857142</v>
      </c>
      <c r="AP96" s="151">
        <f t="shared" si="46"/>
        <v>28800</v>
      </c>
      <c r="AQ96" s="151">
        <f t="shared" si="47"/>
        <v>6814.28571428572</v>
      </c>
      <c r="AR96" s="98">
        <f t="shared" si="48"/>
        <v>0.438781597222222</v>
      </c>
      <c r="AS96" s="98">
        <f t="shared" si="49"/>
        <v>0.610451362683438</v>
      </c>
      <c r="AV96" s="95">
        <f t="shared" si="50"/>
        <v>0</v>
      </c>
    </row>
    <row r="97" customHeight="1" spans="1:48">
      <c r="A97" s="61">
        <v>52</v>
      </c>
      <c r="B97" s="61" t="s">
        <v>143</v>
      </c>
      <c r="C97" s="61" t="s">
        <v>137</v>
      </c>
      <c r="D97" s="62">
        <v>3</v>
      </c>
      <c r="E97" s="62">
        <v>100</v>
      </c>
      <c r="F97" s="63">
        <v>300</v>
      </c>
      <c r="G97" s="64">
        <v>8800</v>
      </c>
      <c r="H97" s="95">
        <v>2264.70514285714</v>
      </c>
      <c r="I97" s="159">
        <f>VLOOKUP(A97,[5]正式员工数!$A:$C,3,0)</f>
        <v>2</v>
      </c>
      <c r="J97" s="97">
        <f>VLOOKUP(A97,[4]查询时间段分门店销售汇总!$D:$L,9,0)</f>
        <v>10420.6</v>
      </c>
      <c r="K97" s="97">
        <f>VLOOKUP(A97,[4]查询时间段分门店销售汇总!$D:$M,10,0)</f>
        <v>3049.52</v>
      </c>
      <c r="L97" s="98">
        <v>0.257352857142857</v>
      </c>
      <c r="M97" s="159">
        <f t="shared" si="34"/>
        <v>26400</v>
      </c>
      <c r="N97" s="159">
        <f t="shared" si="35"/>
        <v>6794.11542857142</v>
      </c>
      <c r="O97" s="98">
        <f t="shared" si="36"/>
        <v>0.394719696969697</v>
      </c>
      <c r="P97" s="112">
        <f t="shared" si="37"/>
        <v>0.448847246129466</v>
      </c>
      <c r="Q97" s="167"/>
      <c r="S97" s="151">
        <v>9600</v>
      </c>
      <c r="T97" s="151">
        <v>2330.74285714285</v>
      </c>
      <c r="U97" s="168">
        <v>0.242785714285714</v>
      </c>
      <c r="V97" s="151">
        <f t="shared" si="38"/>
        <v>28800</v>
      </c>
      <c r="W97" s="151">
        <f t="shared" si="39"/>
        <v>6992.22857142855</v>
      </c>
      <c r="X97" s="168">
        <f t="shared" si="40"/>
        <v>0.361826388888889</v>
      </c>
      <c r="Y97" s="168">
        <f t="shared" si="41"/>
        <v>0.436129907489132</v>
      </c>
      <c r="Z97" s="175"/>
      <c r="AA97" s="175"/>
      <c r="AB97" s="175"/>
      <c r="AC97" s="97">
        <f>VLOOKUP(A97,[6]查询时间段分门店销售汇总!$D:$L,9,0)</f>
        <v>9417.88</v>
      </c>
      <c r="AD97" s="97">
        <f>VLOOKUP(A97,[6]查询时间段分门店销售汇总!$D:$M,10,0)</f>
        <v>3426.93</v>
      </c>
      <c r="AE97" s="95">
        <v>6400</v>
      </c>
      <c r="AF97" s="95">
        <v>1965.24</v>
      </c>
      <c r="AG97" s="168">
        <v>0.30706875</v>
      </c>
      <c r="AH97" s="108">
        <f t="shared" si="42"/>
        <v>25600</v>
      </c>
      <c r="AI97" s="108">
        <f t="shared" si="43"/>
        <v>7860.96</v>
      </c>
      <c r="AJ97" s="168">
        <f t="shared" si="44"/>
        <v>0.3678859375</v>
      </c>
      <c r="AK97" s="168">
        <f t="shared" si="45"/>
        <v>0.435942938267082</v>
      </c>
      <c r="AL97" s="175"/>
      <c r="AM97" s="97">
        <v>7200</v>
      </c>
      <c r="AN97" s="97">
        <v>2105.61428571428</v>
      </c>
      <c r="AO97" s="168">
        <v>0.292446428571428</v>
      </c>
      <c r="AP97" s="151">
        <f t="shared" si="46"/>
        <v>28800</v>
      </c>
      <c r="AQ97" s="151">
        <f t="shared" si="47"/>
        <v>8422.45714285712</v>
      </c>
      <c r="AR97" s="98">
        <f t="shared" si="48"/>
        <v>0.327009722222222</v>
      </c>
      <c r="AS97" s="98">
        <f t="shared" si="49"/>
        <v>0.406880075715944</v>
      </c>
      <c r="AV97" s="95">
        <f t="shared" si="50"/>
        <v>0</v>
      </c>
    </row>
    <row r="98" customHeight="1" spans="1:48">
      <c r="A98" s="119">
        <v>122176</v>
      </c>
      <c r="B98" s="119" t="s">
        <v>144</v>
      </c>
      <c r="C98" s="119" t="s">
        <v>137</v>
      </c>
      <c r="D98" s="27">
        <v>4</v>
      </c>
      <c r="E98" s="27">
        <v>50</v>
      </c>
      <c r="F98" s="63">
        <v>150</v>
      </c>
      <c r="G98" s="64">
        <v>4180</v>
      </c>
      <c r="H98" s="95">
        <v>905.149142857142</v>
      </c>
      <c r="I98" s="159">
        <f>VLOOKUP(A98,[5]正式员工数!$A:$C,3,0)</f>
        <v>2</v>
      </c>
      <c r="J98" s="97">
        <f>VLOOKUP(A98,[4]查询时间段分门店销售汇总!$D:$L,9,0)</f>
        <v>2718.42</v>
      </c>
      <c r="K98" s="97">
        <f>VLOOKUP(A98,[4]查询时间段分门店销售汇总!$D:$M,10,0)</f>
        <v>928.95</v>
      </c>
      <c r="L98" s="98">
        <v>0.216542857142857</v>
      </c>
      <c r="M98" s="159">
        <f t="shared" si="34"/>
        <v>12540</v>
      </c>
      <c r="N98" s="159">
        <f t="shared" si="35"/>
        <v>2715.44742857143</v>
      </c>
      <c r="O98" s="98">
        <f t="shared" si="36"/>
        <v>0.21677990430622</v>
      </c>
      <c r="P98" s="112">
        <f t="shared" si="37"/>
        <v>0.342098318761675</v>
      </c>
      <c r="Q98" s="167"/>
      <c r="S98" s="151">
        <v>4560</v>
      </c>
      <c r="T98" s="151">
        <v>931.542857142856</v>
      </c>
      <c r="U98" s="168">
        <v>0.204285714285714</v>
      </c>
      <c r="V98" s="151">
        <f t="shared" si="38"/>
        <v>13680</v>
      </c>
      <c r="W98" s="151">
        <f t="shared" si="39"/>
        <v>2794.62857142857</v>
      </c>
      <c r="X98" s="168">
        <f t="shared" si="40"/>
        <v>0.198714912280702</v>
      </c>
      <c r="Y98" s="168">
        <f t="shared" si="41"/>
        <v>0.332405533063428</v>
      </c>
      <c r="Z98" s="175"/>
      <c r="AA98" s="175"/>
      <c r="AB98" s="175"/>
      <c r="AC98" s="97">
        <f>VLOOKUP(A98,[6]查询时间段分门店销售汇总!$D:$L,9,0)</f>
        <v>3480.85</v>
      </c>
      <c r="AD98" s="97">
        <f>VLOOKUP(A98,[6]查询时间段分门店销售汇总!$D:$M,10,0)</f>
        <v>1254.39</v>
      </c>
      <c r="AE98" s="95">
        <v>3040</v>
      </c>
      <c r="AF98" s="95">
        <v>785.459999999999</v>
      </c>
      <c r="AG98" s="168">
        <v>0.258375</v>
      </c>
      <c r="AH98" s="108">
        <f t="shared" si="42"/>
        <v>12160</v>
      </c>
      <c r="AI98" s="108">
        <f t="shared" si="43"/>
        <v>3141.84</v>
      </c>
      <c r="AJ98" s="168">
        <f t="shared" si="44"/>
        <v>0.286254111842105</v>
      </c>
      <c r="AK98" s="168">
        <f t="shared" si="45"/>
        <v>0.399253303796502</v>
      </c>
      <c r="AL98" s="175"/>
      <c r="AM98" s="97">
        <v>3420</v>
      </c>
      <c r="AN98" s="97">
        <v>841.564285714285</v>
      </c>
      <c r="AO98" s="168">
        <v>0.246071428571428</v>
      </c>
      <c r="AP98" s="151">
        <f t="shared" si="46"/>
        <v>13680</v>
      </c>
      <c r="AQ98" s="151">
        <f t="shared" si="47"/>
        <v>3366.25714285714</v>
      </c>
      <c r="AR98" s="98">
        <f t="shared" si="48"/>
        <v>0.254448099415205</v>
      </c>
      <c r="AS98" s="98">
        <f t="shared" si="49"/>
        <v>0.372636416876735</v>
      </c>
      <c r="AV98" s="95">
        <f t="shared" si="50"/>
        <v>0</v>
      </c>
    </row>
    <row r="99" customHeight="1" spans="1:48">
      <c r="A99" s="61">
        <v>517</v>
      </c>
      <c r="B99" s="61" t="s">
        <v>145</v>
      </c>
      <c r="C99" s="61" t="s">
        <v>146</v>
      </c>
      <c r="D99" s="62">
        <v>1</v>
      </c>
      <c r="E99" s="62">
        <v>200</v>
      </c>
      <c r="F99" s="63">
        <v>600</v>
      </c>
      <c r="G99" s="64">
        <v>45000</v>
      </c>
      <c r="H99" s="95">
        <v>8260.27714285717</v>
      </c>
      <c r="I99" s="159">
        <f>VLOOKUP(A99,[5]正式员工数!$A:$C,3,0)</f>
        <v>3</v>
      </c>
      <c r="J99" s="97">
        <f>VLOOKUP(A99,[4]查询时间段分门店销售汇总!$D:$L,9,0)</f>
        <v>99509.99</v>
      </c>
      <c r="K99" s="97">
        <f>VLOOKUP(A99,[4]查询时间段分门店销售汇总!$D:$M,10,0)</f>
        <v>19814.37</v>
      </c>
      <c r="L99" s="98">
        <v>0.183561714285715</v>
      </c>
      <c r="M99" s="159">
        <f t="shared" si="34"/>
        <v>135000</v>
      </c>
      <c r="N99" s="159">
        <f t="shared" si="35"/>
        <v>24780.8314285715</v>
      </c>
      <c r="O99" s="98">
        <f t="shared" si="36"/>
        <v>0.737111037037037</v>
      </c>
      <c r="P99" s="112">
        <f t="shared" si="37"/>
        <v>0.79958455216134</v>
      </c>
      <c r="Q99" s="167"/>
      <c r="S99" s="151">
        <v>49090.9090909091</v>
      </c>
      <c r="T99" s="151">
        <v>8501.14285714288</v>
      </c>
      <c r="U99" s="168">
        <v>0.173171428571429</v>
      </c>
      <c r="V99" s="151">
        <f t="shared" si="38"/>
        <v>147272.727272727</v>
      </c>
      <c r="W99" s="151">
        <f t="shared" si="39"/>
        <v>25503.4285714286</v>
      </c>
      <c r="X99" s="168">
        <f t="shared" si="40"/>
        <v>0.675685117283952</v>
      </c>
      <c r="Y99" s="168">
        <f t="shared" si="41"/>
        <v>0.77692965651677</v>
      </c>
      <c r="Z99" s="175"/>
      <c r="AA99" s="175"/>
      <c r="AB99" s="175"/>
      <c r="AC99" s="97">
        <f>VLOOKUP(A99,[6]查询时间段分门店销售汇总!$D:$L,9,0)</f>
        <v>114224.1</v>
      </c>
      <c r="AD99" s="97">
        <f>VLOOKUP(A99,[6]查询时间段分门店销售汇总!$D:$M,10,0)</f>
        <v>21397.1</v>
      </c>
      <c r="AE99" s="95">
        <v>32727.2727272727</v>
      </c>
      <c r="AF99" s="95">
        <v>7168.00909090912</v>
      </c>
      <c r="AG99" s="168">
        <v>0.219022500000001</v>
      </c>
      <c r="AH99" s="108">
        <f t="shared" si="42"/>
        <v>130909.090909091</v>
      </c>
      <c r="AI99" s="108">
        <f t="shared" si="43"/>
        <v>28672.0363636365</v>
      </c>
      <c r="AJ99" s="168">
        <f t="shared" si="44"/>
        <v>0.872545208333334</v>
      </c>
      <c r="AK99" s="168">
        <f t="shared" si="45"/>
        <v>0.746270677416447</v>
      </c>
      <c r="AL99" s="175"/>
      <c r="AM99" s="97">
        <v>36818.1818181818</v>
      </c>
      <c r="AN99" s="97">
        <v>7680.00974025977</v>
      </c>
      <c r="AO99" s="168">
        <v>0.208592857142858</v>
      </c>
      <c r="AP99" s="151">
        <f t="shared" si="46"/>
        <v>147272.727272727</v>
      </c>
      <c r="AQ99" s="151">
        <f t="shared" si="47"/>
        <v>30720.0389610391</v>
      </c>
      <c r="AR99" s="98">
        <f t="shared" si="48"/>
        <v>0.775595740740741</v>
      </c>
      <c r="AS99" s="98">
        <f t="shared" si="49"/>
        <v>0.696519298922017</v>
      </c>
      <c r="AV99" s="95">
        <f t="shared" si="50"/>
        <v>0</v>
      </c>
    </row>
    <row r="100" customHeight="1" spans="1:48">
      <c r="A100" s="61">
        <v>114685</v>
      </c>
      <c r="B100" s="61" t="s">
        <v>147</v>
      </c>
      <c r="C100" s="61" t="s">
        <v>146</v>
      </c>
      <c r="D100" s="62">
        <v>1</v>
      </c>
      <c r="E100" s="62">
        <v>200</v>
      </c>
      <c r="F100" s="63">
        <v>600</v>
      </c>
      <c r="G100" s="64">
        <v>49000</v>
      </c>
      <c r="H100" s="95">
        <v>8161.99999999997</v>
      </c>
      <c r="I100" s="159">
        <f>VLOOKUP(A100,[5]正式员工数!$A:$C,3,0)</f>
        <v>4</v>
      </c>
      <c r="J100" s="97">
        <f>VLOOKUP(A100,[4]查询时间段分门店销售汇总!$D:$L,9,0)</f>
        <v>129789.31</v>
      </c>
      <c r="K100" s="97">
        <f>VLOOKUP(A100,[4]查询时间段分门店销售汇总!$D:$M,10,0)</f>
        <v>25007.69</v>
      </c>
      <c r="L100" s="98">
        <v>0.166571428571428</v>
      </c>
      <c r="M100" s="159">
        <f t="shared" ref="M100:M146" si="51">G100*3</f>
        <v>147000</v>
      </c>
      <c r="N100" s="159">
        <f t="shared" ref="N100:N146" si="52">H100*3</f>
        <v>24485.9999999999</v>
      </c>
      <c r="O100" s="98">
        <f t="shared" ref="O100:O146" si="53">J100/M100</f>
        <v>0.882920476190476</v>
      </c>
      <c r="P100" s="160">
        <f t="shared" ref="P100:P146" si="54">K100/N100</f>
        <v>1.0213056440415</v>
      </c>
      <c r="Q100" s="167"/>
      <c r="S100" s="151">
        <v>53454.5454545454</v>
      </c>
      <c r="T100" s="151">
        <v>8399.99999999999</v>
      </c>
      <c r="U100" s="168">
        <v>0.157142857142857</v>
      </c>
      <c r="V100" s="151">
        <f t="shared" ref="V100:V146" si="55">S100*3</f>
        <v>160363.636363636</v>
      </c>
      <c r="W100" s="151">
        <f t="shared" ref="W100:W146" si="56">T100*3</f>
        <v>25200</v>
      </c>
      <c r="X100" s="168">
        <f t="shared" ref="X100:X146" si="57">J100/V100</f>
        <v>0.809343769841272</v>
      </c>
      <c r="Y100" s="168">
        <f t="shared" ref="Y100:Y146" si="58">K100/W100</f>
        <v>0.992368650793651</v>
      </c>
      <c r="Z100" s="175"/>
      <c r="AA100" s="175"/>
      <c r="AB100" s="175"/>
      <c r="AC100" s="97">
        <f>VLOOKUP(A100,[6]查询时间段分门店销售汇总!$D:$L,9,0)</f>
        <v>148183.81</v>
      </c>
      <c r="AD100" s="97">
        <f>VLOOKUP(A100,[6]查询时间段分门店销售汇总!$D:$M,10,0)</f>
        <v>26145.82</v>
      </c>
      <c r="AE100" s="95">
        <v>35636.3636363636</v>
      </c>
      <c r="AF100" s="95">
        <v>7082.72727272727</v>
      </c>
      <c r="AG100" s="168">
        <v>0.19875</v>
      </c>
      <c r="AH100" s="108">
        <f t="shared" ref="AH100:AH146" si="59">AE100*4</f>
        <v>142545.454545454</v>
      </c>
      <c r="AI100" s="108">
        <f t="shared" ref="AI100:AI146" si="60">AF100*4</f>
        <v>28330.9090909091</v>
      </c>
      <c r="AJ100" s="168">
        <f t="shared" ref="AJ100:AJ146" si="61">AC100/AH100</f>
        <v>1.03955478954082</v>
      </c>
      <c r="AK100" s="168">
        <f t="shared" ref="AK100:AK146" si="62">AD100/AI100</f>
        <v>0.922872609421127</v>
      </c>
      <c r="AL100" s="175"/>
      <c r="AM100" s="97">
        <v>40090.9090909091</v>
      </c>
      <c r="AN100" s="97">
        <v>7588.63636363635</v>
      </c>
      <c r="AO100" s="168">
        <v>0.189285714285714</v>
      </c>
      <c r="AP100" s="151">
        <f t="shared" ref="AP100:AP146" si="63">AM100*4</f>
        <v>160363.636363636</v>
      </c>
      <c r="AQ100" s="151">
        <f t="shared" ref="AQ100:AQ146" si="64">AN100*4</f>
        <v>30354.5454545454</v>
      </c>
      <c r="AR100" s="98">
        <f t="shared" ref="AR100:AR146" si="65">AC100/AP100</f>
        <v>0.924048701814059</v>
      </c>
      <c r="AS100" s="98">
        <f t="shared" ref="AS100:AS146" si="66">AD100/AQ100</f>
        <v>0.861347768793053</v>
      </c>
      <c r="AV100" s="95">
        <f t="shared" ref="AV100:AV146" si="67">R100+AB100+AT100+AU100</f>
        <v>0</v>
      </c>
    </row>
    <row r="101" customHeight="1" spans="1:48">
      <c r="A101" s="61">
        <v>337</v>
      </c>
      <c r="B101" s="61" t="s">
        <v>148</v>
      </c>
      <c r="C101" s="61" t="s">
        <v>146</v>
      </c>
      <c r="D101" s="62">
        <v>1</v>
      </c>
      <c r="E101" s="62">
        <v>200</v>
      </c>
      <c r="F101" s="63">
        <v>600</v>
      </c>
      <c r="G101" s="64">
        <v>48000</v>
      </c>
      <c r="H101" s="95">
        <v>10138.2034285715</v>
      </c>
      <c r="I101" s="159">
        <f>VLOOKUP(A101,[5]正式员工数!$A:$C,3,0)</f>
        <v>4</v>
      </c>
      <c r="J101" s="97">
        <f>VLOOKUP(A101,[4]查询时间段分门店销售汇总!$D:$L,9,0)</f>
        <v>147172.37</v>
      </c>
      <c r="K101" s="97">
        <f>VLOOKUP(A101,[4]查询时间段分门店销售汇总!$D:$M,10,0)</f>
        <v>35205.44</v>
      </c>
      <c r="L101" s="98">
        <v>0.211212571428572</v>
      </c>
      <c r="M101" s="159">
        <f t="shared" si="51"/>
        <v>144000</v>
      </c>
      <c r="N101" s="159">
        <f t="shared" si="52"/>
        <v>30414.6102857145</v>
      </c>
      <c r="O101" s="110">
        <f t="shared" si="53"/>
        <v>1.02203034722222</v>
      </c>
      <c r="P101" s="160">
        <f t="shared" si="54"/>
        <v>1.15751737961725</v>
      </c>
      <c r="Q101" s="167" t="s">
        <v>49</v>
      </c>
      <c r="R101" s="113">
        <f>(K101-N101)*0.05</f>
        <v>239.541485714275</v>
      </c>
      <c r="S101" s="151">
        <v>52363.6363636364</v>
      </c>
      <c r="T101" s="151">
        <v>10433.8285714286</v>
      </c>
      <c r="U101" s="168">
        <v>0.199257142857143</v>
      </c>
      <c r="V101" s="151">
        <f t="shared" si="55"/>
        <v>157090.909090909</v>
      </c>
      <c r="W101" s="151">
        <f t="shared" si="56"/>
        <v>31301.4857142858</v>
      </c>
      <c r="X101" s="168">
        <f t="shared" si="57"/>
        <v>0.936861151620371</v>
      </c>
      <c r="Y101" s="173">
        <f t="shared" si="58"/>
        <v>1.12472105386143</v>
      </c>
      <c r="Z101" s="175"/>
      <c r="AA101" s="175"/>
      <c r="AB101" s="97"/>
      <c r="AC101" s="97">
        <f>VLOOKUP(A101,[6]查询时间段分门店销售汇总!$D:$L,9,0)</f>
        <v>103265.89</v>
      </c>
      <c r="AD101" s="97">
        <f>VLOOKUP(A101,[6]查询时间段分门店销售汇总!$D:$M,10,0)</f>
        <v>31536.86</v>
      </c>
      <c r="AE101" s="95">
        <v>34909.0909090909</v>
      </c>
      <c r="AF101" s="95">
        <v>8797.61454545455</v>
      </c>
      <c r="AG101" s="168">
        <v>0.252015</v>
      </c>
      <c r="AH101" s="108">
        <f t="shared" si="59"/>
        <v>139636.363636364</v>
      </c>
      <c r="AI101" s="108">
        <f t="shared" si="60"/>
        <v>35190.4581818182</v>
      </c>
      <c r="AJ101" s="168">
        <f t="shared" si="61"/>
        <v>0.739534368489584</v>
      </c>
      <c r="AK101" s="168">
        <f t="shared" si="62"/>
        <v>0.896176453203843</v>
      </c>
      <c r="AL101" s="175"/>
      <c r="AM101" s="97">
        <v>39272.7272727273</v>
      </c>
      <c r="AN101" s="97">
        <v>9426.0155844156</v>
      </c>
      <c r="AO101" s="168">
        <v>0.240014285714286</v>
      </c>
      <c r="AP101" s="151">
        <f t="shared" si="63"/>
        <v>157090.909090909</v>
      </c>
      <c r="AQ101" s="151">
        <f t="shared" si="64"/>
        <v>37704.0623376624</v>
      </c>
      <c r="AR101" s="98">
        <f t="shared" si="65"/>
        <v>0.657363883101851</v>
      </c>
      <c r="AS101" s="98">
        <f t="shared" si="66"/>
        <v>0.836431356323586</v>
      </c>
      <c r="AV101" s="95">
        <f t="shared" si="67"/>
        <v>239.541485714275</v>
      </c>
    </row>
    <row r="102" customHeight="1" spans="1:48">
      <c r="A102" s="119">
        <v>373</v>
      </c>
      <c r="B102" s="119" t="s">
        <v>149</v>
      </c>
      <c r="C102" s="119" t="s">
        <v>146</v>
      </c>
      <c r="D102" s="27">
        <v>2</v>
      </c>
      <c r="E102" s="27">
        <v>150</v>
      </c>
      <c r="F102" s="63">
        <v>450</v>
      </c>
      <c r="G102" s="64">
        <v>22000</v>
      </c>
      <c r="H102" s="95">
        <v>5817.50714285715</v>
      </c>
      <c r="I102" s="159">
        <f>VLOOKUP(A102,[5]正式员工数!$A:$C,3,0)</f>
        <v>4</v>
      </c>
      <c r="J102" s="97">
        <f>VLOOKUP(A102,[4]查询时间段分门店销售汇总!$D:$L,9,0)</f>
        <v>56233.78</v>
      </c>
      <c r="K102" s="97">
        <f>VLOOKUP(A102,[4]查询时间段分门店销售汇总!$D:$M,10,0)</f>
        <v>14394.49</v>
      </c>
      <c r="L102" s="98">
        <v>0.264432142857143</v>
      </c>
      <c r="M102" s="159">
        <f t="shared" si="51"/>
        <v>66000</v>
      </c>
      <c r="N102" s="159">
        <f t="shared" si="52"/>
        <v>17452.5214285715</v>
      </c>
      <c r="O102" s="98">
        <f t="shared" si="53"/>
        <v>0.85202696969697</v>
      </c>
      <c r="P102" s="112">
        <f t="shared" si="54"/>
        <v>0.824779964254036</v>
      </c>
      <c r="Q102" s="167"/>
      <c r="S102" s="151">
        <v>24000</v>
      </c>
      <c r="T102" s="151">
        <v>5987.14285714286</v>
      </c>
      <c r="U102" s="168">
        <v>0.249464285714286</v>
      </c>
      <c r="V102" s="151">
        <f t="shared" si="55"/>
        <v>72000</v>
      </c>
      <c r="W102" s="151">
        <f t="shared" si="56"/>
        <v>17961.4285714286</v>
      </c>
      <c r="X102" s="168">
        <f t="shared" si="57"/>
        <v>0.781024722222222</v>
      </c>
      <c r="Y102" s="168">
        <f t="shared" si="58"/>
        <v>0.801411198600174</v>
      </c>
      <c r="Z102" s="175"/>
      <c r="AA102" s="175"/>
      <c r="AB102" s="175"/>
      <c r="AC102" s="97">
        <f>VLOOKUP(A102,[6]查询时间段分门店销售汇总!$D:$L,9,0)</f>
        <v>41396.24</v>
      </c>
      <c r="AD102" s="97">
        <f>VLOOKUP(A102,[6]查询时间段分门店销售汇总!$D:$M,10,0)</f>
        <v>12814.89</v>
      </c>
      <c r="AE102" s="95">
        <v>16000</v>
      </c>
      <c r="AF102" s="95">
        <v>5048.25</v>
      </c>
      <c r="AG102" s="168">
        <v>0.315515625</v>
      </c>
      <c r="AH102" s="108">
        <f t="shared" si="59"/>
        <v>64000</v>
      </c>
      <c r="AI102" s="108">
        <f t="shared" si="60"/>
        <v>20193</v>
      </c>
      <c r="AJ102" s="168">
        <f t="shared" si="61"/>
        <v>0.64681625</v>
      </c>
      <c r="AK102" s="168">
        <f t="shared" si="62"/>
        <v>0.634620413014411</v>
      </c>
      <c r="AL102" s="175"/>
      <c r="AM102" s="97">
        <v>18000</v>
      </c>
      <c r="AN102" s="97">
        <v>5408.8392857143</v>
      </c>
      <c r="AO102" s="168">
        <v>0.300491071428572</v>
      </c>
      <c r="AP102" s="151">
        <f t="shared" si="63"/>
        <v>72000</v>
      </c>
      <c r="AQ102" s="151">
        <f t="shared" si="64"/>
        <v>21635.3571428572</v>
      </c>
      <c r="AR102" s="98">
        <f t="shared" si="65"/>
        <v>0.574947777777778</v>
      </c>
      <c r="AS102" s="98">
        <f t="shared" si="66"/>
        <v>0.592312385480115</v>
      </c>
      <c r="AV102" s="95">
        <f t="shared" si="67"/>
        <v>0</v>
      </c>
    </row>
    <row r="103" customHeight="1" spans="1:48">
      <c r="A103" s="119">
        <v>546</v>
      </c>
      <c r="B103" s="119" t="s">
        <v>150</v>
      </c>
      <c r="C103" s="119" t="s">
        <v>146</v>
      </c>
      <c r="D103" s="27">
        <v>2</v>
      </c>
      <c r="E103" s="27">
        <v>150</v>
      </c>
      <c r="F103" s="63">
        <v>450</v>
      </c>
      <c r="G103" s="64">
        <v>20520</v>
      </c>
      <c r="H103" s="95">
        <v>5793.5874857143</v>
      </c>
      <c r="I103" s="159">
        <f>VLOOKUP(A103,[5]正式员工数!$A:$C,3,0)</f>
        <v>3</v>
      </c>
      <c r="J103" s="97">
        <f>VLOOKUP(A103,[4]查询时间段分门店销售汇总!$D:$L,9,0)</f>
        <v>39611.7</v>
      </c>
      <c r="K103" s="97">
        <f>VLOOKUP(A103,[4]查询时间段分门店销售汇总!$D:$M,10,0)</f>
        <v>10963.97</v>
      </c>
      <c r="L103" s="98">
        <v>0.282338571428572</v>
      </c>
      <c r="M103" s="159">
        <f t="shared" si="51"/>
        <v>61560</v>
      </c>
      <c r="N103" s="159">
        <f t="shared" si="52"/>
        <v>17380.7624571429</v>
      </c>
      <c r="O103" s="98">
        <f t="shared" si="53"/>
        <v>0.643464912280702</v>
      </c>
      <c r="P103" s="112">
        <f t="shared" si="54"/>
        <v>0.63081064637036</v>
      </c>
      <c r="Q103" s="167"/>
      <c r="S103" s="151">
        <v>22385.4545454545</v>
      </c>
      <c r="T103" s="151">
        <v>5962.52571428572</v>
      </c>
      <c r="U103" s="168">
        <v>0.266357142857143</v>
      </c>
      <c r="V103" s="151">
        <f t="shared" si="55"/>
        <v>67156.3636363635</v>
      </c>
      <c r="W103" s="151">
        <f t="shared" si="56"/>
        <v>17887.5771428572</v>
      </c>
      <c r="X103" s="168">
        <f t="shared" si="57"/>
        <v>0.589842836257311</v>
      </c>
      <c r="Y103" s="168">
        <f t="shared" si="58"/>
        <v>0.612937678056533</v>
      </c>
      <c r="Z103" s="175"/>
      <c r="AA103" s="175"/>
      <c r="AB103" s="175"/>
      <c r="AC103" s="97">
        <f>VLOOKUP(A103,[6]查询时间段分门店销售汇总!$D:$L,9,0)</f>
        <v>40266.97</v>
      </c>
      <c r="AD103" s="97">
        <f>VLOOKUP(A103,[6]查询时间段分门店销售汇总!$D:$M,10,0)</f>
        <v>13755.69</v>
      </c>
      <c r="AE103" s="95">
        <v>14923.6363636364</v>
      </c>
      <c r="AF103" s="95">
        <v>5027.49327272727</v>
      </c>
      <c r="AG103" s="168">
        <v>0.33688125</v>
      </c>
      <c r="AH103" s="108">
        <f t="shared" si="59"/>
        <v>59694.5454545456</v>
      </c>
      <c r="AI103" s="108">
        <f t="shared" si="60"/>
        <v>20109.9730909091</v>
      </c>
      <c r="AJ103" s="168">
        <f t="shared" si="61"/>
        <v>0.674550240618907</v>
      </c>
      <c r="AK103" s="168">
        <f t="shared" si="62"/>
        <v>0.684023292215065</v>
      </c>
      <c r="AL103" s="175"/>
      <c r="AM103" s="97">
        <v>16789.0909090909</v>
      </c>
      <c r="AN103" s="97">
        <v>5386.59993506494</v>
      </c>
      <c r="AO103" s="168">
        <v>0.320839285714286</v>
      </c>
      <c r="AP103" s="151">
        <f t="shared" si="63"/>
        <v>67156.3636363636</v>
      </c>
      <c r="AQ103" s="151">
        <f t="shared" si="64"/>
        <v>21546.3997402598</v>
      </c>
      <c r="AR103" s="98">
        <f t="shared" si="65"/>
        <v>0.599600213883474</v>
      </c>
      <c r="AS103" s="98">
        <f t="shared" si="66"/>
        <v>0.638421739400727</v>
      </c>
      <c r="AV103" s="95">
        <f t="shared" si="67"/>
        <v>0</v>
      </c>
    </row>
    <row r="104" customHeight="1" spans="1:48">
      <c r="A104" s="119">
        <v>585</v>
      </c>
      <c r="B104" s="119" t="s">
        <v>151</v>
      </c>
      <c r="C104" s="119" t="s">
        <v>146</v>
      </c>
      <c r="D104" s="27">
        <v>2</v>
      </c>
      <c r="E104" s="27">
        <v>150</v>
      </c>
      <c r="F104" s="63">
        <v>450</v>
      </c>
      <c r="G104" s="64">
        <v>20608</v>
      </c>
      <c r="H104" s="95">
        <v>5492.32639999998</v>
      </c>
      <c r="I104" s="159">
        <f>VLOOKUP(A104,[5]正式员工数!$A:$C,3,0)</f>
        <v>4</v>
      </c>
      <c r="J104" s="97">
        <f>VLOOKUP(A104,[4]查询时间段分门店销售汇总!$D:$L,9,0)</f>
        <v>57802.25</v>
      </c>
      <c r="K104" s="97">
        <f>VLOOKUP(A104,[4]查询时间段分门店销售汇总!$D:$M,10,0)</f>
        <v>15296.92</v>
      </c>
      <c r="L104" s="98">
        <v>0.266514285714285</v>
      </c>
      <c r="M104" s="159">
        <f t="shared" si="51"/>
        <v>61824</v>
      </c>
      <c r="N104" s="159">
        <f t="shared" si="52"/>
        <v>16476.9791999999</v>
      </c>
      <c r="O104" s="98">
        <f t="shared" si="53"/>
        <v>0.934948401915114</v>
      </c>
      <c r="P104" s="112">
        <f t="shared" si="54"/>
        <v>0.928381338249192</v>
      </c>
      <c r="Q104" s="167"/>
      <c r="S104" s="151">
        <v>22481.4545454545</v>
      </c>
      <c r="T104" s="151">
        <v>5652.47999999999</v>
      </c>
      <c r="U104" s="168">
        <v>0.251428571428571</v>
      </c>
      <c r="V104" s="151">
        <f t="shared" si="55"/>
        <v>67444.3636363635</v>
      </c>
      <c r="W104" s="151">
        <f t="shared" si="56"/>
        <v>16957.44</v>
      </c>
      <c r="X104" s="168">
        <f t="shared" si="57"/>
        <v>0.857036035088856</v>
      </c>
      <c r="Y104" s="168">
        <f t="shared" si="58"/>
        <v>0.902077200332126</v>
      </c>
      <c r="Z104" s="175"/>
      <c r="AA104" s="175"/>
      <c r="AB104" s="175"/>
      <c r="AC104" s="97">
        <f>VLOOKUP(A104,[6]查询时间段分门店销售汇总!$D:$L,9,0)</f>
        <v>42858.95</v>
      </c>
      <c r="AD104" s="97">
        <f>VLOOKUP(A104,[6]查询时间段分门店销售汇总!$D:$M,10,0)</f>
        <v>13241.01</v>
      </c>
      <c r="AE104" s="95">
        <v>14987.6363636364</v>
      </c>
      <c r="AF104" s="95">
        <v>4766.06836363636</v>
      </c>
      <c r="AG104" s="168">
        <v>0.318</v>
      </c>
      <c r="AH104" s="108">
        <f t="shared" si="59"/>
        <v>59950.5454545456</v>
      </c>
      <c r="AI104" s="108">
        <f t="shared" si="60"/>
        <v>19064.2734545454</v>
      </c>
      <c r="AJ104" s="168">
        <f t="shared" si="61"/>
        <v>0.714905088436528</v>
      </c>
      <c r="AK104" s="168">
        <f t="shared" si="62"/>
        <v>0.694545744508453</v>
      </c>
      <c r="AL104" s="175"/>
      <c r="AM104" s="97">
        <v>16861.0909090909</v>
      </c>
      <c r="AN104" s="97">
        <v>5106.5018181818</v>
      </c>
      <c r="AO104" s="168">
        <v>0.302857142857142</v>
      </c>
      <c r="AP104" s="151">
        <f t="shared" si="63"/>
        <v>67444.3636363636</v>
      </c>
      <c r="AQ104" s="151">
        <f t="shared" si="64"/>
        <v>20426.0072727272</v>
      </c>
      <c r="AR104" s="98">
        <f t="shared" si="65"/>
        <v>0.63547118972136</v>
      </c>
      <c r="AS104" s="98">
        <f t="shared" si="66"/>
        <v>0.648242694874558</v>
      </c>
      <c r="AV104" s="95">
        <f t="shared" si="67"/>
        <v>0</v>
      </c>
    </row>
    <row r="105" customHeight="1" spans="1:48">
      <c r="A105" s="61">
        <v>581</v>
      </c>
      <c r="B105" s="61" t="s">
        <v>152</v>
      </c>
      <c r="C105" s="61" t="s">
        <v>146</v>
      </c>
      <c r="D105" s="62">
        <v>3</v>
      </c>
      <c r="E105" s="62">
        <v>100</v>
      </c>
      <c r="F105" s="63">
        <v>300</v>
      </c>
      <c r="G105" s="64">
        <v>19008</v>
      </c>
      <c r="H105" s="95">
        <v>4382.00656457143</v>
      </c>
      <c r="I105" s="159">
        <f>VLOOKUP(A105,[5]正式员工数!$A:$C,3,0)</f>
        <v>3</v>
      </c>
      <c r="J105" s="97">
        <f>VLOOKUP(A105,[4]查询时间段分门店销售汇总!$D:$L,9,0)</f>
        <v>49389.78</v>
      </c>
      <c r="K105" s="97">
        <f>VLOOKUP(A105,[4]查询时间段分门店销售汇总!$D:$M,10,0)</f>
        <v>13254.94</v>
      </c>
      <c r="L105" s="98">
        <v>0.230534857142857</v>
      </c>
      <c r="M105" s="159">
        <f t="shared" si="51"/>
        <v>57024</v>
      </c>
      <c r="N105" s="159">
        <f t="shared" si="52"/>
        <v>13146.0196937143</v>
      </c>
      <c r="O105" s="98">
        <f t="shared" si="53"/>
        <v>0.866122685185185</v>
      </c>
      <c r="P105" s="160">
        <f t="shared" si="54"/>
        <v>1.00828542089723</v>
      </c>
      <c r="Q105" s="167"/>
      <c r="S105" s="151">
        <v>20736</v>
      </c>
      <c r="T105" s="151">
        <v>4509.78377142857</v>
      </c>
      <c r="U105" s="168">
        <v>0.217485714285714</v>
      </c>
      <c r="V105" s="151">
        <f t="shared" si="55"/>
        <v>62208</v>
      </c>
      <c r="W105" s="151">
        <f t="shared" si="56"/>
        <v>13529.3513142857</v>
      </c>
      <c r="X105" s="168">
        <f t="shared" si="57"/>
        <v>0.793945794753086</v>
      </c>
      <c r="Y105" s="168">
        <f t="shared" si="58"/>
        <v>0.979717333971811</v>
      </c>
      <c r="Z105" s="175"/>
      <c r="AA105" s="175"/>
      <c r="AB105" s="175"/>
      <c r="AC105" s="97">
        <f>VLOOKUP(A105,[6]查询时间段分门店销售汇总!$D:$L,9,0)</f>
        <v>28363.15</v>
      </c>
      <c r="AD105" s="97">
        <f>VLOOKUP(A105,[6]查询时间段分门店销售汇总!$D:$M,10,0)</f>
        <v>8798.95</v>
      </c>
      <c r="AE105" s="95">
        <v>13824</v>
      </c>
      <c r="AF105" s="95">
        <v>3802.56768</v>
      </c>
      <c r="AG105" s="168">
        <v>0.27507</v>
      </c>
      <c r="AH105" s="108">
        <f t="shared" si="59"/>
        <v>55296</v>
      </c>
      <c r="AI105" s="108">
        <f t="shared" si="60"/>
        <v>15210.27072</v>
      </c>
      <c r="AJ105" s="168">
        <f t="shared" si="61"/>
        <v>0.512933123553241</v>
      </c>
      <c r="AK105" s="168">
        <f t="shared" si="62"/>
        <v>0.57848740249115</v>
      </c>
      <c r="AL105" s="175"/>
      <c r="AM105" s="97">
        <v>15552</v>
      </c>
      <c r="AN105" s="97">
        <v>4074.17965714285</v>
      </c>
      <c r="AO105" s="168">
        <v>0.261971428571428</v>
      </c>
      <c r="AP105" s="151">
        <f t="shared" si="63"/>
        <v>62208</v>
      </c>
      <c r="AQ105" s="151">
        <f t="shared" si="64"/>
        <v>16296.7186285714</v>
      </c>
      <c r="AR105" s="98">
        <f t="shared" si="65"/>
        <v>0.455940554269547</v>
      </c>
      <c r="AS105" s="98">
        <f t="shared" si="66"/>
        <v>0.539921575658408</v>
      </c>
      <c r="AV105" s="95">
        <f t="shared" si="67"/>
        <v>0</v>
      </c>
    </row>
    <row r="106" customHeight="1" spans="1:48">
      <c r="A106" s="61">
        <v>114844</v>
      </c>
      <c r="B106" s="61" t="s">
        <v>153</v>
      </c>
      <c r="C106" s="61" t="s">
        <v>146</v>
      </c>
      <c r="D106" s="62">
        <v>3</v>
      </c>
      <c r="E106" s="62">
        <v>100</v>
      </c>
      <c r="F106" s="63">
        <v>300</v>
      </c>
      <c r="G106" s="64">
        <v>18000</v>
      </c>
      <c r="H106" s="95">
        <v>3298.1142857143</v>
      </c>
      <c r="I106" s="159">
        <f>VLOOKUP(A106,[5]正式员工数!$A:$C,3,0)</f>
        <v>2</v>
      </c>
      <c r="J106" s="97">
        <f>VLOOKUP(A106,[4]查询时间段分门店销售汇总!$D:$L,9,0)</f>
        <v>59762.31</v>
      </c>
      <c r="K106" s="97">
        <f>VLOOKUP(A106,[4]查询时间段分门店销售汇总!$D:$M,10,0)</f>
        <v>12445.85</v>
      </c>
      <c r="L106" s="98">
        <v>0.183228571428572</v>
      </c>
      <c r="M106" s="159">
        <f t="shared" si="51"/>
        <v>54000</v>
      </c>
      <c r="N106" s="159">
        <f t="shared" si="52"/>
        <v>9894.3428571429</v>
      </c>
      <c r="O106" s="110">
        <f t="shared" si="53"/>
        <v>1.10670944444444</v>
      </c>
      <c r="P106" s="160">
        <f t="shared" si="54"/>
        <v>1.25787535157174</v>
      </c>
      <c r="Q106" s="167"/>
      <c r="S106" s="151">
        <v>19636.3636363636</v>
      </c>
      <c r="T106" s="151">
        <v>3394.28571428572</v>
      </c>
      <c r="U106" s="168">
        <v>0.172857142857143</v>
      </c>
      <c r="V106" s="151">
        <f t="shared" si="55"/>
        <v>58909.0909090908</v>
      </c>
      <c r="W106" s="151">
        <f t="shared" si="56"/>
        <v>10182.8571428572</v>
      </c>
      <c r="X106" s="169">
        <f t="shared" si="57"/>
        <v>1.01448365740741</v>
      </c>
      <c r="Y106" s="173">
        <f t="shared" si="58"/>
        <v>1.22223554994388</v>
      </c>
      <c r="Z106" s="174" t="s">
        <v>43</v>
      </c>
      <c r="AA106" s="174">
        <f>80*I106</f>
        <v>160</v>
      </c>
      <c r="AB106" s="97">
        <f>(K106-W106)*0.1</f>
        <v>226.29928571428</v>
      </c>
      <c r="AC106" s="97">
        <f>VLOOKUP(A106,[6]查询时间段分门店销售汇总!$D:$L,9,0)</f>
        <v>46978.98</v>
      </c>
      <c r="AD106" s="97">
        <f>VLOOKUP(A106,[6]查询时间段分门店销售汇总!$D:$M,10,0)</f>
        <v>11055.43</v>
      </c>
      <c r="AE106" s="95">
        <v>13090.9090909091</v>
      </c>
      <c r="AF106" s="95">
        <v>2862</v>
      </c>
      <c r="AG106" s="168">
        <v>0.218625</v>
      </c>
      <c r="AH106" s="108">
        <f t="shared" si="59"/>
        <v>52363.6363636364</v>
      </c>
      <c r="AI106" s="108">
        <f t="shared" si="60"/>
        <v>11448</v>
      </c>
      <c r="AJ106" s="168">
        <f t="shared" si="61"/>
        <v>0.897168020833333</v>
      </c>
      <c r="AK106" s="168">
        <f t="shared" si="62"/>
        <v>0.965708420684836</v>
      </c>
      <c r="AL106" s="175"/>
      <c r="AM106" s="97">
        <v>14727.2727272727</v>
      </c>
      <c r="AN106" s="97">
        <v>3066.42857142858</v>
      </c>
      <c r="AO106" s="168">
        <v>0.208214285714286</v>
      </c>
      <c r="AP106" s="151">
        <f t="shared" si="63"/>
        <v>58909.0909090908</v>
      </c>
      <c r="AQ106" s="151">
        <f t="shared" si="64"/>
        <v>12265.7142857143</v>
      </c>
      <c r="AR106" s="98">
        <f t="shared" si="65"/>
        <v>0.797482685185187</v>
      </c>
      <c r="AS106" s="98">
        <f t="shared" si="66"/>
        <v>0.901327859305844</v>
      </c>
      <c r="AU106" s="64">
        <f>80*I106</f>
        <v>160</v>
      </c>
      <c r="AV106" s="95">
        <f t="shared" si="67"/>
        <v>386.29928571428</v>
      </c>
    </row>
    <row r="107" customHeight="1" spans="1:48">
      <c r="A107" s="61">
        <v>744</v>
      </c>
      <c r="B107" s="61" t="s">
        <v>154</v>
      </c>
      <c r="C107" s="61" t="s">
        <v>146</v>
      </c>
      <c r="D107" s="62">
        <v>3</v>
      </c>
      <c r="E107" s="62">
        <v>100</v>
      </c>
      <c r="F107" s="63">
        <v>300</v>
      </c>
      <c r="G107" s="64">
        <v>16416</v>
      </c>
      <c r="H107" s="95">
        <v>3759.85028571429</v>
      </c>
      <c r="I107" s="159">
        <f>VLOOKUP(A107,[5]正式员工数!$A:$C,3,0)</f>
        <v>2</v>
      </c>
      <c r="J107" s="97">
        <f>VLOOKUP(A107,[4]查询时间段分门店销售汇总!$D:$L,9,0)</f>
        <v>53368.71</v>
      </c>
      <c r="K107" s="97">
        <f>VLOOKUP(A107,[4]查询时间段分门店销售汇总!$D:$M,10,0)</f>
        <v>13619.19</v>
      </c>
      <c r="L107" s="98">
        <v>0.229035714285715</v>
      </c>
      <c r="M107" s="159">
        <f t="shared" si="51"/>
        <v>49248</v>
      </c>
      <c r="N107" s="159">
        <f t="shared" si="52"/>
        <v>11279.5508571429</v>
      </c>
      <c r="O107" s="110">
        <f t="shared" si="53"/>
        <v>1.08367263645224</v>
      </c>
      <c r="P107" s="160">
        <f t="shared" si="54"/>
        <v>1.20742307672433</v>
      </c>
      <c r="Q107" s="167" t="s">
        <v>49</v>
      </c>
      <c r="R107" s="113">
        <f>(K107-N107)*0.05</f>
        <v>116.981957142855</v>
      </c>
      <c r="S107" s="151">
        <v>17908.3636363636</v>
      </c>
      <c r="T107" s="151">
        <v>3869.48571428571</v>
      </c>
      <c r="U107" s="168">
        <v>0.216071428571429</v>
      </c>
      <c r="V107" s="151">
        <f t="shared" si="55"/>
        <v>53725.0909090908</v>
      </c>
      <c r="W107" s="151">
        <f t="shared" si="56"/>
        <v>11608.4571428571</v>
      </c>
      <c r="X107" s="168">
        <f t="shared" si="57"/>
        <v>0.993366583414557</v>
      </c>
      <c r="Y107" s="173">
        <f t="shared" si="58"/>
        <v>1.17321275621715</v>
      </c>
      <c r="Z107" s="175"/>
      <c r="AA107" s="175"/>
      <c r="AB107" s="97"/>
      <c r="AC107" s="97">
        <f>VLOOKUP(A107,[6]查询时间段分门店销售汇总!$D:$L,9,0)</f>
        <v>39188</v>
      </c>
      <c r="AD107" s="97">
        <f>VLOOKUP(A107,[6]查询时间段分门店销售汇总!$D:$M,10,0)</f>
        <v>11696.9</v>
      </c>
      <c r="AE107" s="95">
        <v>11938.9090909091</v>
      </c>
      <c r="AF107" s="95">
        <v>3262.68000000001</v>
      </c>
      <c r="AG107" s="168">
        <v>0.273281250000001</v>
      </c>
      <c r="AH107" s="108">
        <f t="shared" si="59"/>
        <v>47755.6363636364</v>
      </c>
      <c r="AI107" s="108">
        <f t="shared" si="60"/>
        <v>13050.72</v>
      </c>
      <c r="AJ107" s="168">
        <f t="shared" si="61"/>
        <v>0.820594237329434</v>
      </c>
      <c r="AK107" s="168">
        <f t="shared" si="62"/>
        <v>0.896264727156813</v>
      </c>
      <c r="AL107" s="175"/>
      <c r="AM107" s="97">
        <v>13431.2727272727</v>
      </c>
      <c r="AN107" s="97">
        <v>3495.72857142857</v>
      </c>
      <c r="AO107" s="168">
        <v>0.260267857142858</v>
      </c>
      <c r="AP107" s="151">
        <f t="shared" si="63"/>
        <v>53725.0909090908</v>
      </c>
      <c r="AQ107" s="151">
        <f t="shared" si="64"/>
        <v>13982.9142857143</v>
      </c>
      <c r="AR107" s="98">
        <f t="shared" si="65"/>
        <v>0.729417099848388</v>
      </c>
      <c r="AS107" s="98">
        <f t="shared" si="66"/>
        <v>0.836513745346362</v>
      </c>
      <c r="AV107" s="95">
        <f t="shared" si="67"/>
        <v>116.981957142855</v>
      </c>
    </row>
    <row r="108" customHeight="1" spans="1:48">
      <c r="A108" s="119">
        <v>578</v>
      </c>
      <c r="B108" s="119" t="s">
        <v>155</v>
      </c>
      <c r="C108" s="119" t="s">
        <v>146</v>
      </c>
      <c r="D108" s="27">
        <v>4</v>
      </c>
      <c r="E108" s="27">
        <v>100</v>
      </c>
      <c r="F108" s="63">
        <v>300</v>
      </c>
      <c r="G108" s="64">
        <v>18750</v>
      </c>
      <c r="H108" s="95">
        <v>4840.98214285716</v>
      </c>
      <c r="I108" s="159">
        <f>VLOOKUP(A108,[5]正式员工数!$A:$C,3,0)</f>
        <v>3</v>
      </c>
      <c r="J108" s="97">
        <f>VLOOKUP(A108,[4]查询时间段分门店销售汇总!$D:$L,9,0)</f>
        <v>56933.52</v>
      </c>
      <c r="K108" s="97">
        <f>VLOOKUP(A108,[4]查询时间段分门店销售汇总!$D:$M,10,0)</f>
        <v>16325.65</v>
      </c>
      <c r="L108" s="98">
        <v>0.258185714285715</v>
      </c>
      <c r="M108" s="159">
        <f t="shared" si="51"/>
        <v>56250</v>
      </c>
      <c r="N108" s="159">
        <f t="shared" si="52"/>
        <v>14522.9464285715</v>
      </c>
      <c r="O108" s="110">
        <f t="shared" si="53"/>
        <v>1.01215146666667</v>
      </c>
      <c r="P108" s="160">
        <f t="shared" si="54"/>
        <v>1.12412795022654</v>
      </c>
      <c r="Q108" s="167" t="s">
        <v>49</v>
      </c>
      <c r="R108" s="113">
        <f>(K108-N108)*0.05</f>
        <v>90.135178571425</v>
      </c>
      <c r="S108" s="151">
        <v>20454.5454545455</v>
      </c>
      <c r="T108" s="151">
        <v>4982.14285714287</v>
      </c>
      <c r="U108" s="168">
        <v>0.243571428571429</v>
      </c>
      <c r="V108" s="151">
        <f t="shared" si="55"/>
        <v>61363.6363636365</v>
      </c>
      <c r="W108" s="151">
        <f t="shared" si="56"/>
        <v>14946.4285714286</v>
      </c>
      <c r="X108" s="168">
        <f t="shared" si="57"/>
        <v>0.927805511111109</v>
      </c>
      <c r="Y108" s="173">
        <f t="shared" si="58"/>
        <v>1.09227765830346</v>
      </c>
      <c r="Z108" s="175"/>
      <c r="AA108" s="175"/>
      <c r="AB108" s="97"/>
      <c r="AC108" s="97">
        <f>VLOOKUP(A108,[6]查询时间段分门店销售汇总!$D:$L,9,0)</f>
        <v>38270.77</v>
      </c>
      <c r="AD108" s="97">
        <f>VLOOKUP(A108,[6]查询时间段分门店销售汇总!$D:$M,10,0)</f>
        <v>12359.13</v>
      </c>
      <c r="AE108" s="95">
        <v>13636.3636363636</v>
      </c>
      <c r="AF108" s="95">
        <v>4200.85227272729</v>
      </c>
      <c r="AG108" s="168">
        <v>0.308062500000001</v>
      </c>
      <c r="AH108" s="108">
        <f t="shared" si="59"/>
        <v>54545.4545454544</v>
      </c>
      <c r="AI108" s="108">
        <f t="shared" si="60"/>
        <v>16803.4090909092</v>
      </c>
      <c r="AJ108" s="168">
        <f t="shared" si="61"/>
        <v>0.701630783333335</v>
      </c>
      <c r="AK108" s="168">
        <f t="shared" si="62"/>
        <v>0.735513248123349</v>
      </c>
      <c r="AL108" s="175"/>
      <c r="AM108" s="97">
        <v>15340.9090909091</v>
      </c>
      <c r="AN108" s="97">
        <v>4500.91314935066</v>
      </c>
      <c r="AO108" s="168">
        <v>0.293392857142858</v>
      </c>
      <c r="AP108" s="151">
        <f t="shared" si="63"/>
        <v>61363.6363636364</v>
      </c>
      <c r="AQ108" s="151">
        <f t="shared" si="64"/>
        <v>18003.6525974026</v>
      </c>
      <c r="AR108" s="98">
        <f t="shared" si="65"/>
        <v>0.623671807407407</v>
      </c>
      <c r="AS108" s="98">
        <f t="shared" si="66"/>
        <v>0.686479031581793</v>
      </c>
      <c r="AV108" s="95">
        <f t="shared" si="67"/>
        <v>90.135178571425</v>
      </c>
    </row>
    <row r="109" customHeight="1" spans="1:48">
      <c r="A109" s="119">
        <v>724</v>
      </c>
      <c r="B109" s="119" t="s">
        <v>156</v>
      </c>
      <c r="C109" s="119" t="s">
        <v>146</v>
      </c>
      <c r="D109" s="27">
        <v>4</v>
      </c>
      <c r="E109" s="27">
        <v>100</v>
      </c>
      <c r="F109" s="63">
        <v>300</v>
      </c>
      <c r="G109" s="64">
        <v>16848</v>
      </c>
      <c r="H109" s="95">
        <v>4363.94489142857</v>
      </c>
      <c r="I109" s="159">
        <f>VLOOKUP(A109,[5]正式员工数!$A:$C,3,0)</f>
        <v>4</v>
      </c>
      <c r="J109" s="97">
        <f>VLOOKUP(A109,[4]查询时间段分门店销售汇总!$D:$L,9,0)</f>
        <v>26723.93</v>
      </c>
      <c r="K109" s="97">
        <f>VLOOKUP(A109,[4]查询时间段分门店销售汇总!$D:$M,10,0)</f>
        <v>7855.98</v>
      </c>
      <c r="L109" s="98">
        <v>0.259018571428572</v>
      </c>
      <c r="M109" s="159">
        <f t="shared" si="51"/>
        <v>50544</v>
      </c>
      <c r="N109" s="159">
        <f t="shared" si="52"/>
        <v>13091.8346742857</v>
      </c>
      <c r="O109" s="98">
        <f t="shared" si="53"/>
        <v>0.528726060462172</v>
      </c>
      <c r="P109" s="112">
        <f t="shared" si="54"/>
        <v>0.600067156013687</v>
      </c>
      <c r="Q109" s="167"/>
      <c r="S109" s="151">
        <v>18379.6363636364</v>
      </c>
      <c r="T109" s="151">
        <v>4491.19542857144</v>
      </c>
      <c r="U109" s="168">
        <v>0.244357142857143</v>
      </c>
      <c r="V109" s="151">
        <f t="shared" si="55"/>
        <v>55138.9090909092</v>
      </c>
      <c r="W109" s="151">
        <f t="shared" si="56"/>
        <v>13473.5862857143</v>
      </c>
      <c r="X109" s="168">
        <f t="shared" si="57"/>
        <v>0.484665555423656</v>
      </c>
      <c r="Y109" s="168">
        <f t="shared" si="58"/>
        <v>0.583065253259965</v>
      </c>
      <c r="Z109" s="175"/>
      <c r="AA109" s="175"/>
      <c r="AB109" s="175"/>
      <c r="AC109" s="97">
        <f>VLOOKUP(A109,[6]查询时间段分门店销售汇总!$D:$L,9,0)</f>
        <v>28585.97</v>
      </c>
      <c r="AD109" s="97">
        <f>VLOOKUP(A109,[6]查询时间段分门店销售汇总!$D:$M,10,0)</f>
        <v>8865.73</v>
      </c>
      <c r="AE109" s="95">
        <v>12253.0909090909</v>
      </c>
      <c r="AF109" s="95">
        <v>3786.89432727273</v>
      </c>
      <c r="AG109" s="168">
        <v>0.30905625</v>
      </c>
      <c r="AH109" s="108">
        <f t="shared" si="59"/>
        <v>49012.3636363636</v>
      </c>
      <c r="AI109" s="108">
        <f t="shared" si="60"/>
        <v>15147.5773090909</v>
      </c>
      <c r="AJ109" s="168">
        <f t="shared" si="61"/>
        <v>0.58323998026472</v>
      </c>
      <c r="AK109" s="168">
        <f t="shared" si="62"/>
        <v>0.585290295543115</v>
      </c>
      <c r="AL109" s="175"/>
      <c r="AM109" s="97">
        <v>13784.7272727273</v>
      </c>
      <c r="AN109" s="97">
        <v>4057.38677922079</v>
      </c>
      <c r="AO109" s="168">
        <v>0.294339285714286</v>
      </c>
      <c r="AP109" s="151">
        <f t="shared" si="63"/>
        <v>55138.9090909092</v>
      </c>
      <c r="AQ109" s="151">
        <f t="shared" si="64"/>
        <v>16229.5471168832</v>
      </c>
      <c r="AR109" s="98">
        <f t="shared" si="65"/>
        <v>0.518435538013083</v>
      </c>
      <c r="AS109" s="98">
        <f t="shared" si="66"/>
        <v>0.546270942506906</v>
      </c>
      <c r="AV109" s="95">
        <f t="shared" si="67"/>
        <v>0</v>
      </c>
    </row>
    <row r="110" customHeight="1" spans="1:48">
      <c r="A110" s="61">
        <v>747</v>
      </c>
      <c r="B110" s="61" t="s">
        <v>157</v>
      </c>
      <c r="C110" s="61" t="s">
        <v>146</v>
      </c>
      <c r="D110" s="62">
        <v>5</v>
      </c>
      <c r="E110" s="62">
        <v>100</v>
      </c>
      <c r="F110" s="63">
        <v>300</v>
      </c>
      <c r="G110" s="64">
        <v>15000</v>
      </c>
      <c r="H110" s="95">
        <v>3060.75</v>
      </c>
      <c r="I110" s="159">
        <f>VLOOKUP(A110,[5]正式员工数!$A:$C,3,0)</f>
        <v>2</v>
      </c>
      <c r="J110" s="97">
        <f>VLOOKUP(A110,[4]查询时间段分门店销售汇总!$D:$L,9,0)</f>
        <v>56742.85</v>
      </c>
      <c r="K110" s="97">
        <f>VLOOKUP(A110,[4]查询时间段分门店销售汇总!$D:$M,10,0)</f>
        <v>15123.85</v>
      </c>
      <c r="L110" s="98">
        <v>0.20405</v>
      </c>
      <c r="M110" s="159">
        <f t="shared" si="51"/>
        <v>45000</v>
      </c>
      <c r="N110" s="159">
        <f t="shared" si="52"/>
        <v>9182.25</v>
      </c>
      <c r="O110" s="110">
        <f t="shared" si="53"/>
        <v>1.26095222222222</v>
      </c>
      <c r="P110" s="160">
        <f t="shared" si="54"/>
        <v>1.64707451877263</v>
      </c>
      <c r="Q110" s="167"/>
      <c r="S110" s="151">
        <v>16363.6363636364</v>
      </c>
      <c r="T110" s="151">
        <v>3150.00000000001</v>
      </c>
      <c r="U110" s="168">
        <v>0.1925</v>
      </c>
      <c r="V110" s="151">
        <f t="shared" si="55"/>
        <v>49090.9090909092</v>
      </c>
      <c r="W110" s="151">
        <f t="shared" si="56"/>
        <v>9450.00000000003</v>
      </c>
      <c r="X110" s="169">
        <f t="shared" si="57"/>
        <v>1.15587287037037</v>
      </c>
      <c r="Y110" s="173">
        <f t="shared" si="58"/>
        <v>1.6004074074074</v>
      </c>
      <c r="Z110" s="174" t="s">
        <v>43</v>
      </c>
      <c r="AA110" s="174">
        <f>80*I110</f>
        <v>160</v>
      </c>
      <c r="AB110" s="97">
        <f>(K110-W110)*0.1</f>
        <v>567.384999999997</v>
      </c>
      <c r="AC110" s="97">
        <f>VLOOKUP(A110,[6]查询时间段分门店销售汇总!$D:$L,9,0)</f>
        <v>34562.78</v>
      </c>
      <c r="AD110" s="97">
        <f>VLOOKUP(A110,[6]查询时间段分门店销售汇总!$D:$M,10,0)</f>
        <v>9584.11</v>
      </c>
      <c r="AE110" s="95">
        <v>10909.0909090909</v>
      </c>
      <c r="AF110" s="95">
        <v>2656.02272727273</v>
      </c>
      <c r="AG110" s="168">
        <v>0.24346875</v>
      </c>
      <c r="AH110" s="108">
        <f t="shared" si="59"/>
        <v>43636.3636363636</v>
      </c>
      <c r="AI110" s="108">
        <f t="shared" si="60"/>
        <v>10624.0909090909</v>
      </c>
      <c r="AJ110" s="168">
        <f t="shared" si="61"/>
        <v>0.792063708333334</v>
      </c>
      <c r="AK110" s="168">
        <f t="shared" si="62"/>
        <v>0.902111068326701</v>
      </c>
      <c r="AL110" s="175"/>
      <c r="AM110" s="97">
        <v>12272.7272727273</v>
      </c>
      <c r="AN110" s="97">
        <v>2845.73863636364</v>
      </c>
      <c r="AO110" s="168">
        <v>0.231875</v>
      </c>
      <c r="AP110" s="151">
        <f t="shared" si="63"/>
        <v>49090.9090909092</v>
      </c>
      <c r="AQ110" s="151">
        <f t="shared" si="64"/>
        <v>11382.9545454546</v>
      </c>
      <c r="AR110" s="98">
        <f t="shared" si="65"/>
        <v>0.704056629629628</v>
      </c>
      <c r="AS110" s="98">
        <f t="shared" si="66"/>
        <v>0.841970330438254</v>
      </c>
      <c r="AU110" s="64">
        <f>80*I110</f>
        <v>160</v>
      </c>
      <c r="AV110" s="95">
        <f t="shared" si="67"/>
        <v>727.384999999997</v>
      </c>
    </row>
    <row r="111" customHeight="1" spans="1:48">
      <c r="A111" s="61">
        <v>114622</v>
      </c>
      <c r="B111" s="61" t="s">
        <v>158</v>
      </c>
      <c r="C111" s="64" t="s">
        <v>146</v>
      </c>
      <c r="D111" s="123">
        <v>5</v>
      </c>
      <c r="E111" s="64">
        <v>100</v>
      </c>
      <c r="F111" s="63">
        <v>300</v>
      </c>
      <c r="G111" s="64">
        <v>15400</v>
      </c>
      <c r="H111" s="95">
        <v>4486.5348</v>
      </c>
      <c r="I111" s="159">
        <f>VLOOKUP(A111,[5]正式员工数!$A:$C,3,0)</f>
        <v>1</v>
      </c>
      <c r="J111" s="97">
        <f>VLOOKUP(A111,[4]查询时间段分门店销售汇总!$D:$L,9,0)</f>
        <v>25217.83</v>
      </c>
      <c r="K111" s="97">
        <f>VLOOKUP(A111,[4]查询时间段分门店销售汇总!$D:$M,10,0)</f>
        <v>7495.89</v>
      </c>
      <c r="L111" s="98">
        <v>0.291333428571428</v>
      </c>
      <c r="M111" s="159">
        <f t="shared" si="51"/>
        <v>46200</v>
      </c>
      <c r="N111" s="159">
        <f t="shared" si="52"/>
        <v>13459.6044</v>
      </c>
      <c r="O111" s="98">
        <f t="shared" si="53"/>
        <v>0.545840476190476</v>
      </c>
      <c r="P111" s="112">
        <f t="shared" si="54"/>
        <v>0.556917556952863</v>
      </c>
      <c r="Q111" s="167"/>
      <c r="S111" s="151">
        <v>16800</v>
      </c>
      <c r="T111" s="151">
        <v>4617.36</v>
      </c>
      <c r="U111" s="168">
        <v>0.274842857142857</v>
      </c>
      <c r="V111" s="151">
        <f t="shared" si="55"/>
        <v>50400</v>
      </c>
      <c r="W111" s="151">
        <f t="shared" si="56"/>
        <v>13852.08</v>
      </c>
      <c r="X111" s="168">
        <f t="shared" si="57"/>
        <v>0.50035376984127</v>
      </c>
      <c r="Y111" s="168">
        <f t="shared" si="58"/>
        <v>0.541138226172531</v>
      </c>
      <c r="Z111" s="175"/>
      <c r="AA111" s="175"/>
      <c r="AB111" s="175"/>
      <c r="AC111" s="97">
        <f>VLOOKUP(A111,[6]查询时间段分门店销售汇总!$D:$L,9,0)</f>
        <v>24460.1</v>
      </c>
      <c r="AD111" s="97">
        <f>VLOOKUP(A111,[6]查询时间段分门店销售汇总!$D:$M,10,0)</f>
        <v>7034.61</v>
      </c>
      <c r="AE111" s="95">
        <v>11200</v>
      </c>
      <c r="AF111" s="95">
        <v>3893.274</v>
      </c>
      <c r="AG111" s="168">
        <v>0.34761375</v>
      </c>
      <c r="AH111" s="108">
        <f t="shared" si="59"/>
        <v>44800</v>
      </c>
      <c r="AI111" s="108">
        <f t="shared" si="60"/>
        <v>15573.096</v>
      </c>
      <c r="AJ111" s="168">
        <f t="shared" si="61"/>
        <v>0.545984375</v>
      </c>
      <c r="AK111" s="168">
        <f t="shared" si="62"/>
        <v>0.451715574090085</v>
      </c>
      <c r="AL111" s="175"/>
      <c r="AM111" s="97">
        <v>12600</v>
      </c>
      <c r="AN111" s="97">
        <v>4171.365</v>
      </c>
      <c r="AO111" s="168">
        <v>0.331060714285714</v>
      </c>
      <c r="AP111" s="151">
        <f t="shared" si="63"/>
        <v>50400</v>
      </c>
      <c r="AQ111" s="151">
        <f t="shared" si="64"/>
        <v>16685.46</v>
      </c>
      <c r="AR111" s="98">
        <f t="shared" si="65"/>
        <v>0.485319444444444</v>
      </c>
      <c r="AS111" s="98">
        <f t="shared" si="66"/>
        <v>0.421601202484079</v>
      </c>
      <c r="AV111" s="95">
        <f t="shared" si="67"/>
        <v>0</v>
      </c>
    </row>
    <row r="112" customHeight="1" spans="1:48">
      <c r="A112" s="119">
        <v>598</v>
      </c>
      <c r="B112" s="119" t="s">
        <v>159</v>
      </c>
      <c r="C112" s="119" t="s">
        <v>146</v>
      </c>
      <c r="D112" s="27">
        <v>6</v>
      </c>
      <c r="E112" s="27">
        <v>100</v>
      </c>
      <c r="F112" s="63">
        <v>300</v>
      </c>
      <c r="G112" s="64">
        <v>14688</v>
      </c>
      <c r="H112" s="95">
        <v>4068.69770057142</v>
      </c>
      <c r="I112" s="159">
        <f>VLOOKUP(A112,[5]正式员工数!$A:$C,3,0)</f>
        <v>3</v>
      </c>
      <c r="J112" s="97">
        <f>VLOOKUP(A112,[4]查询时间段分门店销售汇总!$D:$L,9,0)</f>
        <v>24473.96</v>
      </c>
      <c r="K112" s="97">
        <f>VLOOKUP(A112,[4]查询时间段分门店销售汇总!$D:$M,10,0)</f>
        <v>7817.57</v>
      </c>
      <c r="L112" s="98">
        <v>0.277008285714285</v>
      </c>
      <c r="M112" s="159">
        <f t="shared" si="51"/>
        <v>44064</v>
      </c>
      <c r="N112" s="159">
        <f t="shared" si="52"/>
        <v>12206.0931017143</v>
      </c>
      <c r="O112" s="98">
        <f t="shared" si="53"/>
        <v>0.555418482207698</v>
      </c>
      <c r="P112" s="112">
        <f t="shared" si="54"/>
        <v>0.640464556091421</v>
      </c>
      <c r="Q112" s="167"/>
      <c r="S112" s="151">
        <v>16023.2727272727</v>
      </c>
      <c r="T112" s="151">
        <v>4187.33897142856</v>
      </c>
      <c r="U112" s="168">
        <v>0.261328571428571</v>
      </c>
      <c r="V112" s="151">
        <f t="shared" si="55"/>
        <v>48069.8181818181</v>
      </c>
      <c r="W112" s="151">
        <f t="shared" si="56"/>
        <v>12562.0169142857</v>
      </c>
      <c r="X112" s="168">
        <f t="shared" si="57"/>
        <v>0.509133608690391</v>
      </c>
      <c r="Y112" s="168">
        <f t="shared" si="58"/>
        <v>0.622318060335498</v>
      </c>
      <c r="Z112" s="175"/>
      <c r="AA112" s="175"/>
      <c r="AB112" s="175"/>
      <c r="AC112" s="97">
        <f>VLOOKUP(A112,[6]查询时间段分门店销售汇总!$D:$L,9,0)</f>
        <v>27537.89</v>
      </c>
      <c r="AD112" s="97">
        <f>VLOOKUP(A112,[6]查询时间段分门店销售汇总!$D:$M,10,0)</f>
        <v>9452.65</v>
      </c>
      <c r="AE112" s="95">
        <v>10682.1818181818</v>
      </c>
      <c r="AF112" s="95">
        <v>3530.68808727272</v>
      </c>
      <c r="AG112" s="168">
        <v>0.33052125</v>
      </c>
      <c r="AH112" s="108">
        <f t="shared" si="59"/>
        <v>42728.7272727272</v>
      </c>
      <c r="AI112" s="108">
        <f t="shared" si="60"/>
        <v>14122.7523490909</v>
      </c>
      <c r="AJ112" s="168">
        <f t="shared" si="61"/>
        <v>0.644481868702343</v>
      </c>
      <c r="AK112" s="168">
        <f t="shared" si="62"/>
        <v>0.66932066543024</v>
      </c>
      <c r="AL112" s="175"/>
      <c r="AM112" s="97">
        <v>12017.4545454545</v>
      </c>
      <c r="AN112" s="97">
        <v>3782.88009350647</v>
      </c>
      <c r="AO112" s="168">
        <v>0.314782142857142</v>
      </c>
      <c r="AP112" s="151">
        <f t="shared" si="63"/>
        <v>48069.818181818</v>
      </c>
      <c r="AQ112" s="151">
        <f t="shared" si="64"/>
        <v>15131.5203740259</v>
      </c>
      <c r="AR112" s="98">
        <f t="shared" si="65"/>
        <v>0.572872772179862</v>
      </c>
      <c r="AS112" s="98">
        <f t="shared" si="66"/>
        <v>0.624699287734894</v>
      </c>
      <c r="AV112" s="95">
        <f t="shared" si="67"/>
        <v>0</v>
      </c>
    </row>
    <row r="113" customHeight="1" spans="1:48">
      <c r="A113" s="119">
        <v>117184</v>
      </c>
      <c r="B113" s="119" t="s">
        <v>160</v>
      </c>
      <c r="C113" s="119" t="s">
        <v>146</v>
      </c>
      <c r="D113" s="27">
        <v>6</v>
      </c>
      <c r="E113" s="27">
        <v>100</v>
      </c>
      <c r="F113" s="63">
        <v>300</v>
      </c>
      <c r="G113" s="64">
        <v>15640</v>
      </c>
      <c r="H113" s="95">
        <v>4298.54228571428</v>
      </c>
      <c r="I113" s="159">
        <f>VLOOKUP(A113,[5]正式员工数!$A:$C,3,0)</f>
        <v>4</v>
      </c>
      <c r="J113" s="97">
        <f>VLOOKUP(A113,[4]查询时间段分门店销售汇总!$D:$L,9,0)</f>
        <v>22921.77</v>
      </c>
      <c r="K113" s="97">
        <f>VLOOKUP(A113,[4]查询时间段分门店销售汇总!$D:$M,10,0)</f>
        <v>6996.43</v>
      </c>
      <c r="L113" s="98">
        <v>0.274842857142857</v>
      </c>
      <c r="M113" s="159">
        <f t="shared" si="51"/>
        <v>46920</v>
      </c>
      <c r="N113" s="159">
        <f t="shared" si="52"/>
        <v>12895.6268571428</v>
      </c>
      <c r="O113" s="98">
        <f t="shared" si="53"/>
        <v>0.488528772378517</v>
      </c>
      <c r="P113" s="112">
        <f t="shared" si="54"/>
        <v>0.542542838553422</v>
      </c>
      <c r="Q113" s="167"/>
      <c r="S113" s="151">
        <v>17061.8181818182</v>
      </c>
      <c r="T113" s="151">
        <v>4423.88571428571</v>
      </c>
      <c r="U113" s="168">
        <v>0.259285714285714</v>
      </c>
      <c r="V113" s="151">
        <f t="shared" si="55"/>
        <v>51185.4545454546</v>
      </c>
      <c r="W113" s="151">
        <f t="shared" si="56"/>
        <v>13271.6571428571</v>
      </c>
      <c r="X113" s="168">
        <f t="shared" si="57"/>
        <v>0.447818041346973</v>
      </c>
      <c r="Y113" s="168">
        <f t="shared" si="58"/>
        <v>0.527170791461074</v>
      </c>
      <c r="Z113" s="175"/>
      <c r="AA113" s="175"/>
      <c r="AB113" s="175"/>
      <c r="AC113" s="97">
        <f>VLOOKUP(A113,[6]查询时间段分门店销售汇总!$D:$L,9,0)</f>
        <v>24511</v>
      </c>
      <c r="AD113" s="97">
        <f>VLOOKUP(A113,[6]查询时间段分门店销售汇总!$D:$M,10,0)</f>
        <v>8061.28</v>
      </c>
      <c r="AE113" s="95">
        <v>11374.5454545455</v>
      </c>
      <c r="AF113" s="95">
        <v>3730.14000000001</v>
      </c>
      <c r="AG113" s="168">
        <v>0.3279375</v>
      </c>
      <c r="AH113" s="108">
        <f t="shared" si="59"/>
        <v>45498.181818182</v>
      </c>
      <c r="AI113" s="108">
        <f t="shared" si="60"/>
        <v>14920.56</v>
      </c>
      <c r="AJ113" s="168">
        <f t="shared" si="61"/>
        <v>0.538724824168796</v>
      </c>
      <c r="AK113" s="168">
        <f t="shared" si="62"/>
        <v>0.54027998949101</v>
      </c>
      <c r="AL113" s="175"/>
      <c r="AM113" s="97">
        <v>12796.3636363636</v>
      </c>
      <c r="AN113" s="97">
        <v>3996.57857142856</v>
      </c>
      <c r="AO113" s="168">
        <v>0.312321428571428</v>
      </c>
      <c r="AP113" s="151">
        <f t="shared" si="63"/>
        <v>51185.4545454544</v>
      </c>
      <c r="AQ113" s="151">
        <f t="shared" si="64"/>
        <v>15986.3142857142</v>
      </c>
      <c r="AR113" s="98">
        <f t="shared" si="65"/>
        <v>0.478866510372266</v>
      </c>
      <c r="AS113" s="98">
        <f t="shared" si="66"/>
        <v>0.504261323524945</v>
      </c>
      <c r="AV113" s="95">
        <f t="shared" si="67"/>
        <v>0</v>
      </c>
    </row>
    <row r="114" customHeight="1" spans="1:48">
      <c r="A114" s="61">
        <v>103199</v>
      </c>
      <c r="B114" s="61" t="s">
        <v>161</v>
      </c>
      <c r="C114" s="61" t="s">
        <v>146</v>
      </c>
      <c r="D114" s="62">
        <v>7</v>
      </c>
      <c r="E114" s="62">
        <v>100</v>
      </c>
      <c r="F114" s="63">
        <v>300</v>
      </c>
      <c r="G114" s="64">
        <v>12100</v>
      </c>
      <c r="H114" s="95">
        <v>3366.91661428572</v>
      </c>
      <c r="I114" s="159">
        <f>VLOOKUP(A114,[5]正式员工数!$A:$C,3,0)</f>
        <v>2</v>
      </c>
      <c r="J114" s="97">
        <f>VLOOKUP(A114,[4]查询时间段分门店销售汇总!$D:$L,9,0)</f>
        <v>20979.03</v>
      </c>
      <c r="K114" s="97">
        <f>VLOOKUP(A114,[4]查询时间段分门店销售汇总!$D:$M,10,0)</f>
        <v>6075.69</v>
      </c>
      <c r="L114" s="98">
        <v>0.278257571428572</v>
      </c>
      <c r="M114" s="159">
        <f t="shared" si="51"/>
        <v>36300</v>
      </c>
      <c r="N114" s="159">
        <f t="shared" si="52"/>
        <v>10100.7498428572</v>
      </c>
      <c r="O114" s="98">
        <f t="shared" si="53"/>
        <v>0.577934710743802</v>
      </c>
      <c r="P114" s="112">
        <f t="shared" si="54"/>
        <v>0.601508808209566</v>
      </c>
      <c r="Q114" s="167"/>
      <c r="S114" s="151">
        <v>13200</v>
      </c>
      <c r="T114" s="151">
        <v>3465.09428571429</v>
      </c>
      <c r="U114" s="168">
        <v>0.262507142857143</v>
      </c>
      <c r="V114" s="151">
        <f t="shared" si="55"/>
        <v>39600</v>
      </c>
      <c r="W114" s="151">
        <f t="shared" si="56"/>
        <v>10395.2828571429</v>
      </c>
      <c r="X114" s="168">
        <f t="shared" si="57"/>
        <v>0.529773484848485</v>
      </c>
      <c r="Y114" s="168">
        <f t="shared" si="58"/>
        <v>0.58446605864363</v>
      </c>
      <c r="Z114" s="175"/>
      <c r="AA114" s="175"/>
      <c r="AB114" s="175"/>
      <c r="AC114" s="97">
        <f>VLOOKUP(A114,[6]查询时间段分门店销售汇总!$D:$L,9,0)</f>
        <v>24129.86</v>
      </c>
      <c r="AD114" s="97">
        <f>VLOOKUP(A114,[6]查询时间段分门店销售汇总!$D:$M,10,0)</f>
        <v>6934.2</v>
      </c>
      <c r="AE114" s="95">
        <v>8800</v>
      </c>
      <c r="AF114" s="95">
        <v>2921.7045</v>
      </c>
      <c r="AG114" s="168">
        <v>0.332011875</v>
      </c>
      <c r="AH114" s="108">
        <f t="shared" si="59"/>
        <v>35200</v>
      </c>
      <c r="AI114" s="108">
        <f t="shared" si="60"/>
        <v>11686.818</v>
      </c>
      <c r="AJ114" s="168">
        <f t="shared" si="61"/>
        <v>0.685507386363636</v>
      </c>
      <c r="AK114" s="168">
        <f t="shared" si="62"/>
        <v>0.593335157610908</v>
      </c>
      <c r="AL114" s="175"/>
      <c r="AM114" s="97">
        <v>9900</v>
      </c>
      <c r="AN114" s="97">
        <v>3130.39767857143</v>
      </c>
      <c r="AO114" s="168">
        <v>0.316201785714286</v>
      </c>
      <c r="AP114" s="151">
        <f t="shared" si="63"/>
        <v>39600</v>
      </c>
      <c r="AQ114" s="151">
        <f t="shared" si="64"/>
        <v>12521.5907142857</v>
      </c>
      <c r="AR114" s="98">
        <f t="shared" si="65"/>
        <v>0.609339898989899</v>
      </c>
      <c r="AS114" s="98">
        <f t="shared" si="66"/>
        <v>0.553779480436847</v>
      </c>
      <c r="AV114" s="95">
        <f t="shared" si="67"/>
        <v>0</v>
      </c>
    </row>
    <row r="115" customHeight="1" spans="1:48">
      <c r="A115" s="61">
        <v>572</v>
      </c>
      <c r="B115" s="61" t="s">
        <v>162</v>
      </c>
      <c r="C115" s="61" t="s">
        <v>146</v>
      </c>
      <c r="D115" s="62">
        <v>7</v>
      </c>
      <c r="E115" s="62">
        <v>100</v>
      </c>
      <c r="F115" s="63">
        <v>300</v>
      </c>
      <c r="G115" s="64">
        <v>13200</v>
      </c>
      <c r="H115" s="95">
        <v>3041.96074285714</v>
      </c>
      <c r="I115" s="159">
        <f>VLOOKUP(A115,[5]正式员工数!$A:$C,3,0)</f>
        <v>2</v>
      </c>
      <c r="J115" s="97">
        <f>VLOOKUP(A115,[4]查询时间段分门店销售汇总!$D:$L,9,0)</f>
        <v>32164.48</v>
      </c>
      <c r="K115" s="97">
        <f>VLOOKUP(A115,[4]查询时间段分门店销售汇总!$D:$M,10,0)</f>
        <v>7764.12</v>
      </c>
      <c r="L115" s="98">
        <v>0.230451571428572</v>
      </c>
      <c r="M115" s="159">
        <f t="shared" si="51"/>
        <v>39600</v>
      </c>
      <c r="N115" s="159">
        <f t="shared" si="52"/>
        <v>9125.88222857142</v>
      </c>
      <c r="O115" s="98">
        <f t="shared" si="53"/>
        <v>0.812234343434343</v>
      </c>
      <c r="P115" s="112">
        <f t="shared" si="54"/>
        <v>0.850780210125</v>
      </c>
      <c r="Q115" s="167"/>
      <c r="S115" s="151">
        <v>14400</v>
      </c>
      <c r="T115" s="151">
        <v>3130.66285714286</v>
      </c>
      <c r="U115" s="168">
        <v>0.217407142857143</v>
      </c>
      <c r="V115" s="151">
        <f t="shared" si="55"/>
        <v>43200</v>
      </c>
      <c r="W115" s="151">
        <f t="shared" si="56"/>
        <v>9391.98857142858</v>
      </c>
      <c r="X115" s="168">
        <f t="shared" si="57"/>
        <v>0.744548148148148</v>
      </c>
      <c r="Y115" s="168">
        <f t="shared" si="58"/>
        <v>0.826674770838124</v>
      </c>
      <c r="Z115" s="175"/>
      <c r="AA115" s="175"/>
      <c r="AB115" s="175"/>
      <c r="AC115" s="97">
        <f>VLOOKUP(A115,[6]查询时间段分门店销售汇总!$D:$L,9,0)</f>
        <v>21696.51</v>
      </c>
      <c r="AD115" s="97">
        <f>VLOOKUP(A115,[6]查询时间段分门店销售汇总!$D:$M,10,0)</f>
        <v>6053.23</v>
      </c>
      <c r="AE115" s="95">
        <v>9600</v>
      </c>
      <c r="AF115" s="95">
        <v>2639.718</v>
      </c>
      <c r="AG115" s="168">
        <v>0.274970625</v>
      </c>
      <c r="AH115" s="108">
        <f t="shared" si="59"/>
        <v>38400</v>
      </c>
      <c r="AI115" s="108">
        <f t="shared" si="60"/>
        <v>10558.872</v>
      </c>
      <c r="AJ115" s="168">
        <f t="shared" si="61"/>
        <v>0.56501328125</v>
      </c>
      <c r="AK115" s="168">
        <f t="shared" si="62"/>
        <v>0.5732837750093</v>
      </c>
      <c r="AL115" s="175"/>
      <c r="AM115" s="97">
        <v>10800</v>
      </c>
      <c r="AN115" s="97">
        <v>2828.26928571429</v>
      </c>
      <c r="AO115" s="168">
        <v>0.261876785714286</v>
      </c>
      <c r="AP115" s="151">
        <f t="shared" si="63"/>
        <v>43200</v>
      </c>
      <c r="AQ115" s="151">
        <f t="shared" si="64"/>
        <v>11313.0771428572</v>
      </c>
      <c r="AR115" s="98">
        <f t="shared" si="65"/>
        <v>0.502234027777778</v>
      </c>
      <c r="AS115" s="98">
        <f t="shared" si="66"/>
        <v>0.535064856675346</v>
      </c>
      <c r="AV115" s="95">
        <f t="shared" si="67"/>
        <v>0</v>
      </c>
    </row>
    <row r="116" customHeight="1" spans="1:48">
      <c r="A116" s="119">
        <v>391</v>
      </c>
      <c r="B116" s="119" t="s">
        <v>163</v>
      </c>
      <c r="C116" s="119" t="s">
        <v>146</v>
      </c>
      <c r="D116" s="27">
        <v>8</v>
      </c>
      <c r="E116" s="27">
        <v>100</v>
      </c>
      <c r="F116" s="63">
        <v>300</v>
      </c>
      <c r="G116" s="64">
        <v>12528</v>
      </c>
      <c r="H116" s="95">
        <v>3737.47108114285</v>
      </c>
      <c r="I116" s="159">
        <f>VLOOKUP(A116,[5]正式员工数!$A:$C,3,0)</f>
        <v>3</v>
      </c>
      <c r="J116" s="97">
        <f>VLOOKUP(A116,[4]查询时间段分门店销售汇总!$D:$L,9,0)</f>
        <v>17762.13</v>
      </c>
      <c r="K116" s="97">
        <f>VLOOKUP(A116,[4]查询时间段分门店销售汇总!$D:$M,10,0)</f>
        <v>5812.33</v>
      </c>
      <c r="L116" s="98">
        <v>0.298329428571428</v>
      </c>
      <c r="M116" s="159">
        <f t="shared" si="51"/>
        <v>37584</v>
      </c>
      <c r="N116" s="159">
        <f t="shared" si="52"/>
        <v>11212.4132434285</v>
      </c>
      <c r="O116" s="98">
        <f t="shared" si="53"/>
        <v>0.472598180076628</v>
      </c>
      <c r="P116" s="112">
        <f t="shared" si="54"/>
        <v>0.518383498164996</v>
      </c>
      <c r="Q116" s="167"/>
      <c r="S116" s="151">
        <v>13666.9090909091</v>
      </c>
      <c r="T116" s="151">
        <v>3846.45394285714</v>
      </c>
      <c r="U116" s="168">
        <v>0.281442857142857</v>
      </c>
      <c r="V116" s="151">
        <f t="shared" si="55"/>
        <v>41000.7272727273</v>
      </c>
      <c r="W116" s="151">
        <f t="shared" si="56"/>
        <v>11539.3618285714</v>
      </c>
      <c r="X116" s="168">
        <f t="shared" si="57"/>
        <v>0.433214998403576</v>
      </c>
      <c r="Y116" s="168">
        <f t="shared" si="58"/>
        <v>0.503695965716986</v>
      </c>
      <c r="Z116" s="175"/>
      <c r="AA116" s="175"/>
      <c r="AB116" s="175"/>
      <c r="AC116" s="97">
        <f>VLOOKUP(A116,[6]查询时间段分门店销售汇总!$D:$L,9,0)</f>
        <v>21354.52</v>
      </c>
      <c r="AD116" s="97">
        <f>VLOOKUP(A116,[6]查询时间段分门店销售汇总!$D:$M,10,0)</f>
        <v>8169.9</v>
      </c>
      <c r="AE116" s="95">
        <v>9111.27272727273</v>
      </c>
      <c r="AF116" s="95">
        <v>3243.26002909091</v>
      </c>
      <c r="AG116" s="168">
        <v>0.35596125</v>
      </c>
      <c r="AH116" s="108">
        <f t="shared" si="59"/>
        <v>36445.0909090909</v>
      </c>
      <c r="AI116" s="108">
        <f t="shared" si="60"/>
        <v>12973.0401163636</v>
      </c>
      <c r="AJ116" s="168">
        <f t="shared" si="61"/>
        <v>0.585936801564495</v>
      </c>
      <c r="AK116" s="168">
        <f t="shared" si="62"/>
        <v>0.629759865591939</v>
      </c>
      <c r="AL116" s="175"/>
      <c r="AM116" s="97">
        <v>10250.1818181818</v>
      </c>
      <c r="AN116" s="97">
        <v>3474.92145974025</v>
      </c>
      <c r="AO116" s="168">
        <v>0.339010714285714</v>
      </c>
      <c r="AP116" s="151">
        <f t="shared" si="63"/>
        <v>41000.7272727272</v>
      </c>
      <c r="AQ116" s="151">
        <f t="shared" si="64"/>
        <v>13899.685838961</v>
      </c>
      <c r="AR116" s="98">
        <f t="shared" si="65"/>
        <v>0.520832712501775</v>
      </c>
      <c r="AS116" s="98">
        <f t="shared" si="66"/>
        <v>0.587775874552478</v>
      </c>
      <c r="AV116" s="95">
        <f t="shared" si="67"/>
        <v>0</v>
      </c>
    </row>
    <row r="117" customHeight="1" spans="1:48">
      <c r="A117" s="119">
        <v>308</v>
      </c>
      <c r="B117" s="119" t="s">
        <v>164</v>
      </c>
      <c r="C117" s="119" t="s">
        <v>146</v>
      </c>
      <c r="D117" s="27">
        <v>8</v>
      </c>
      <c r="E117" s="27">
        <v>100</v>
      </c>
      <c r="F117" s="63">
        <v>300</v>
      </c>
      <c r="G117" s="64">
        <v>12096</v>
      </c>
      <c r="H117" s="95">
        <v>3686.164416</v>
      </c>
      <c r="I117" s="159">
        <f>VLOOKUP(A117,[5]正式员工数!$A:$C,3,0)</f>
        <v>3</v>
      </c>
      <c r="J117" s="97">
        <f>VLOOKUP(A117,[4]查询时间段分门店销售汇总!$D:$L,9,0)</f>
        <v>19167.37</v>
      </c>
      <c r="K117" s="97">
        <f>VLOOKUP(A117,[4]查询时间段分门店销售汇总!$D:$M,10,0)</f>
        <v>5616.26</v>
      </c>
      <c r="L117" s="98">
        <v>0.304742428571428</v>
      </c>
      <c r="M117" s="159">
        <f t="shared" si="51"/>
        <v>36288</v>
      </c>
      <c r="N117" s="159">
        <f t="shared" si="52"/>
        <v>11058.493248</v>
      </c>
      <c r="O117" s="98">
        <f t="shared" si="53"/>
        <v>0.52820133377425</v>
      </c>
      <c r="P117" s="112">
        <f t="shared" si="54"/>
        <v>0.507868465807106</v>
      </c>
      <c r="Q117" s="167"/>
      <c r="S117" s="151">
        <v>13195.6363636364</v>
      </c>
      <c r="T117" s="151">
        <v>3793.65120000001</v>
      </c>
      <c r="U117" s="168">
        <v>0.287492857142857</v>
      </c>
      <c r="V117" s="151">
        <f t="shared" si="55"/>
        <v>39586.9090909092</v>
      </c>
      <c r="W117" s="151">
        <f t="shared" si="56"/>
        <v>11380.9536</v>
      </c>
      <c r="X117" s="168">
        <f t="shared" si="57"/>
        <v>0.484184555959728</v>
      </c>
      <c r="Y117" s="168">
        <f t="shared" si="58"/>
        <v>0.493478859275905</v>
      </c>
      <c r="Z117" s="175"/>
      <c r="AA117" s="175"/>
      <c r="AB117" s="175"/>
      <c r="AC117" s="97">
        <f>VLOOKUP(A117,[6]查询时间段分门店销售汇总!$D:$L,9,0)</f>
        <v>26369.61</v>
      </c>
      <c r="AD117" s="97">
        <f>VLOOKUP(A117,[6]查询时间段分门店销售汇总!$D:$M,10,0)</f>
        <v>8149.41</v>
      </c>
      <c r="AE117" s="95">
        <v>8797.09090909091</v>
      </c>
      <c r="AF117" s="95">
        <v>3198.73771636364</v>
      </c>
      <c r="AG117" s="168">
        <v>0.363613125</v>
      </c>
      <c r="AH117" s="108">
        <f t="shared" si="59"/>
        <v>35188.3636363636</v>
      </c>
      <c r="AI117" s="108">
        <f t="shared" si="60"/>
        <v>12794.9508654546</v>
      </c>
      <c r="AJ117" s="168">
        <f t="shared" si="61"/>
        <v>0.749384378100198</v>
      </c>
      <c r="AK117" s="168">
        <f t="shared" si="62"/>
        <v>0.636923899567509</v>
      </c>
      <c r="AL117" s="175"/>
      <c r="AM117" s="97">
        <v>9896.72727272727</v>
      </c>
      <c r="AN117" s="97">
        <v>3427.21898181818</v>
      </c>
      <c r="AO117" s="168">
        <v>0.346298214285714</v>
      </c>
      <c r="AP117" s="151">
        <f t="shared" si="63"/>
        <v>39586.9090909091</v>
      </c>
      <c r="AQ117" s="151">
        <f t="shared" si="64"/>
        <v>13708.8759272727</v>
      </c>
      <c r="AR117" s="98">
        <f t="shared" si="65"/>
        <v>0.666119447200177</v>
      </c>
      <c r="AS117" s="98">
        <f t="shared" si="66"/>
        <v>0.59446230626301</v>
      </c>
      <c r="AV117" s="95">
        <f t="shared" si="67"/>
        <v>0</v>
      </c>
    </row>
    <row r="118" customHeight="1" spans="1:48">
      <c r="A118" s="61">
        <v>113008</v>
      </c>
      <c r="B118" s="61" t="s">
        <v>165</v>
      </c>
      <c r="C118" s="61" t="s">
        <v>146</v>
      </c>
      <c r="D118" s="62">
        <v>9</v>
      </c>
      <c r="E118" s="62">
        <v>100</v>
      </c>
      <c r="F118" s="63">
        <v>300</v>
      </c>
      <c r="G118" s="64">
        <v>10080</v>
      </c>
      <c r="H118" s="95">
        <v>2098.8</v>
      </c>
      <c r="I118" s="159">
        <f>VLOOKUP(A118,[5]正式员工数!$A:$C,3,0)</f>
        <v>2</v>
      </c>
      <c r="J118" s="97">
        <f>VLOOKUP(A118,[4]查询时间段分门店销售汇总!$D:$L,9,0)</f>
        <v>31965.5</v>
      </c>
      <c r="K118" s="97">
        <f>VLOOKUP(A118,[4]查询时间段分门店销售汇总!$D:$M,10,0)</f>
        <v>6352.34</v>
      </c>
      <c r="L118" s="98">
        <v>0.208214285714285</v>
      </c>
      <c r="M118" s="159">
        <f t="shared" si="51"/>
        <v>30240</v>
      </c>
      <c r="N118" s="159">
        <f t="shared" si="52"/>
        <v>6296.4</v>
      </c>
      <c r="O118" s="110">
        <f t="shared" si="53"/>
        <v>1.05706018518519</v>
      </c>
      <c r="P118" s="160">
        <f t="shared" si="54"/>
        <v>1.00888444190331</v>
      </c>
      <c r="Q118" s="167" t="s">
        <v>49</v>
      </c>
      <c r="R118" s="113">
        <f>(K118-N118)*0.05</f>
        <v>2.79700000000003</v>
      </c>
      <c r="S118" s="151">
        <v>10996.3636363636</v>
      </c>
      <c r="T118" s="151">
        <v>2159.99999999999</v>
      </c>
      <c r="U118" s="168">
        <v>0.196428571428571</v>
      </c>
      <c r="V118" s="151">
        <f t="shared" si="55"/>
        <v>32989.0909090908</v>
      </c>
      <c r="W118" s="151">
        <f t="shared" si="56"/>
        <v>6479.99999999997</v>
      </c>
      <c r="X118" s="168">
        <f t="shared" si="57"/>
        <v>0.968971836419756</v>
      </c>
      <c r="Y118" s="168">
        <f t="shared" si="58"/>
        <v>0.980299382716054</v>
      </c>
      <c r="Z118" s="175"/>
      <c r="AA118" s="175"/>
      <c r="AB118" s="175"/>
      <c r="AC118" s="97">
        <f>VLOOKUP(A118,[6]查询时间段分门店销售汇总!$D:$L,9,0)</f>
        <v>31775</v>
      </c>
      <c r="AD118" s="97">
        <f>VLOOKUP(A118,[6]查询时间段分门店销售汇总!$D:$M,10,0)</f>
        <v>6157.08</v>
      </c>
      <c r="AE118" s="95">
        <v>7330.90909090909</v>
      </c>
      <c r="AF118" s="95">
        <v>1821.27272727272</v>
      </c>
      <c r="AG118" s="168">
        <v>0.2484375</v>
      </c>
      <c r="AH118" s="108">
        <f t="shared" si="59"/>
        <v>29323.6363636364</v>
      </c>
      <c r="AI118" s="108">
        <f t="shared" si="60"/>
        <v>7285.09090909088</v>
      </c>
      <c r="AJ118" s="168">
        <f t="shared" si="61"/>
        <v>1.08359685019841</v>
      </c>
      <c r="AK118" s="168">
        <f t="shared" si="62"/>
        <v>0.845161725067389</v>
      </c>
      <c r="AL118" s="175"/>
      <c r="AM118" s="97">
        <v>8247.27272727273</v>
      </c>
      <c r="AN118" s="97">
        <v>1951.36363636363</v>
      </c>
      <c r="AO118" s="168">
        <v>0.236607142857142</v>
      </c>
      <c r="AP118" s="151">
        <f t="shared" si="63"/>
        <v>32989.0909090909</v>
      </c>
      <c r="AQ118" s="151">
        <f t="shared" si="64"/>
        <v>7805.45454545452</v>
      </c>
      <c r="AR118" s="98">
        <f t="shared" si="65"/>
        <v>0.963197200176367</v>
      </c>
      <c r="AS118" s="98">
        <f t="shared" si="66"/>
        <v>0.788817610062896</v>
      </c>
      <c r="AV118" s="95">
        <f t="shared" si="67"/>
        <v>2.79700000000003</v>
      </c>
    </row>
    <row r="119" customHeight="1" spans="1:48">
      <c r="A119" s="61">
        <v>116482</v>
      </c>
      <c r="B119" s="61" t="s">
        <v>166</v>
      </c>
      <c r="C119" s="61" t="s">
        <v>146</v>
      </c>
      <c r="D119" s="62">
        <v>9</v>
      </c>
      <c r="E119" s="62">
        <v>100</v>
      </c>
      <c r="F119" s="63">
        <v>300</v>
      </c>
      <c r="G119" s="64">
        <v>10580</v>
      </c>
      <c r="H119" s="95">
        <v>2700.76415714286</v>
      </c>
      <c r="I119" s="159">
        <f>VLOOKUP(A119,[5]正式员工数!$A:$C,3,0)</f>
        <v>2</v>
      </c>
      <c r="J119" s="97">
        <f>VLOOKUP(A119,[4]查询时间段分门店销售汇总!$D:$L,9,0)</f>
        <v>28152.32</v>
      </c>
      <c r="K119" s="97">
        <f>VLOOKUP(A119,[4]查询时间段分门店销售汇总!$D:$M,10,0)</f>
        <v>7192.51</v>
      </c>
      <c r="L119" s="98">
        <v>0.255270714285715</v>
      </c>
      <c r="M119" s="159">
        <f t="shared" si="51"/>
        <v>31740</v>
      </c>
      <c r="N119" s="159">
        <f t="shared" si="52"/>
        <v>8102.29247142858</v>
      </c>
      <c r="O119" s="98">
        <f t="shared" si="53"/>
        <v>0.886966603654694</v>
      </c>
      <c r="P119" s="112">
        <f t="shared" si="54"/>
        <v>0.887712955976746</v>
      </c>
      <c r="Q119" s="167"/>
      <c r="S119" s="151">
        <v>11541.8181818182</v>
      </c>
      <c r="T119" s="151">
        <v>2779.51714285715</v>
      </c>
      <c r="U119" s="168">
        <v>0.240821428571429</v>
      </c>
      <c r="V119" s="151">
        <f t="shared" si="55"/>
        <v>34625.4545454546</v>
      </c>
      <c r="W119" s="151">
        <f t="shared" si="56"/>
        <v>8338.55142857145</v>
      </c>
      <c r="X119" s="168">
        <f t="shared" si="57"/>
        <v>0.813052720016802</v>
      </c>
      <c r="Y119" s="168">
        <f t="shared" si="58"/>
        <v>0.862561088890737</v>
      </c>
      <c r="Z119" s="175"/>
      <c r="AA119" s="175"/>
      <c r="AB119" s="175"/>
      <c r="AC119" s="97">
        <f>VLOOKUP(A119,[6]查询时间段分门店销售汇总!$D:$L,9,0)</f>
        <v>18849.74</v>
      </c>
      <c r="AD119" s="97">
        <f>VLOOKUP(A119,[6]查询时间段分门店销售汇总!$D:$M,10,0)</f>
        <v>6132.38</v>
      </c>
      <c r="AE119" s="95">
        <v>7694.54545454545</v>
      </c>
      <c r="AF119" s="95">
        <v>2343.63831818182</v>
      </c>
      <c r="AG119" s="168">
        <v>0.304584375000001</v>
      </c>
      <c r="AH119" s="108">
        <f t="shared" si="59"/>
        <v>30778.1818181818</v>
      </c>
      <c r="AI119" s="108">
        <f t="shared" si="60"/>
        <v>9374.55327272728</v>
      </c>
      <c r="AJ119" s="168">
        <f t="shared" si="61"/>
        <v>0.612438386105861</v>
      </c>
      <c r="AK119" s="168">
        <f t="shared" si="62"/>
        <v>0.654151704256724</v>
      </c>
      <c r="AL119" s="175"/>
      <c r="AM119" s="97">
        <v>8656.36363636364</v>
      </c>
      <c r="AN119" s="97">
        <v>2511.04105519481</v>
      </c>
      <c r="AO119" s="168">
        <v>0.290080357142858</v>
      </c>
      <c r="AP119" s="151">
        <f t="shared" si="63"/>
        <v>34625.4545454546</v>
      </c>
      <c r="AQ119" s="151">
        <f t="shared" si="64"/>
        <v>10044.1642207792</v>
      </c>
      <c r="AR119" s="98">
        <f t="shared" si="65"/>
        <v>0.544389676538542</v>
      </c>
      <c r="AS119" s="98">
        <f t="shared" si="66"/>
        <v>0.610541590639608</v>
      </c>
      <c r="AV119" s="95">
        <f t="shared" si="67"/>
        <v>0</v>
      </c>
    </row>
    <row r="120" customHeight="1" spans="1:48">
      <c r="A120" s="119">
        <v>723</v>
      </c>
      <c r="B120" s="119" t="s">
        <v>167</v>
      </c>
      <c r="C120" s="119" t="s">
        <v>146</v>
      </c>
      <c r="D120" s="27">
        <v>10</v>
      </c>
      <c r="E120" s="27">
        <v>100</v>
      </c>
      <c r="F120" s="63">
        <v>300</v>
      </c>
      <c r="G120" s="64">
        <v>10120</v>
      </c>
      <c r="H120" s="95">
        <v>2492.31167428571</v>
      </c>
      <c r="I120" s="159">
        <f>VLOOKUP(A120,[5]正式员工数!$A:$C,3,0)</f>
        <v>2</v>
      </c>
      <c r="J120" s="97">
        <f>VLOOKUP(A120,[4]查询时间段分门店销售汇总!$D:$L,9,0)</f>
        <v>25631.63</v>
      </c>
      <c r="K120" s="97">
        <f>VLOOKUP(A120,[4]查询时间段分门店销售汇总!$D:$M,10,0)</f>
        <v>6666.91</v>
      </c>
      <c r="L120" s="98">
        <v>0.246275857142857</v>
      </c>
      <c r="M120" s="159">
        <f t="shared" si="51"/>
        <v>30360</v>
      </c>
      <c r="N120" s="159">
        <f t="shared" si="52"/>
        <v>7476.93502285713</v>
      </c>
      <c r="O120" s="98">
        <f t="shared" si="53"/>
        <v>0.844256587615283</v>
      </c>
      <c r="P120" s="112">
        <f t="shared" si="54"/>
        <v>0.891663493078264</v>
      </c>
      <c r="Q120" s="167"/>
      <c r="S120" s="151">
        <v>11040</v>
      </c>
      <c r="T120" s="151">
        <v>2564.98628571428</v>
      </c>
      <c r="U120" s="168">
        <v>0.232335714285714</v>
      </c>
      <c r="V120" s="151">
        <f t="shared" si="55"/>
        <v>33120</v>
      </c>
      <c r="W120" s="151">
        <f t="shared" si="56"/>
        <v>7694.95885714284</v>
      </c>
      <c r="X120" s="168">
        <f t="shared" si="57"/>
        <v>0.773901871980676</v>
      </c>
      <c r="Y120" s="168">
        <f t="shared" si="58"/>
        <v>0.866399694107714</v>
      </c>
      <c r="Z120" s="175"/>
      <c r="AA120" s="175"/>
      <c r="AB120" s="175"/>
      <c r="AC120" s="97">
        <f>VLOOKUP(A120,[6]查询时间段分门店销售汇总!$D:$L,9,0)</f>
        <v>18996.73</v>
      </c>
      <c r="AD120" s="97">
        <f>VLOOKUP(A120,[6]查询时间段分门店销售汇总!$D:$M,10,0)</f>
        <v>5563.7</v>
      </c>
      <c r="AE120" s="95">
        <v>7360</v>
      </c>
      <c r="AF120" s="95">
        <v>2162.7498</v>
      </c>
      <c r="AG120" s="168">
        <v>0.293851875</v>
      </c>
      <c r="AH120" s="108">
        <f t="shared" si="59"/>
        <v>29440</v>
      </c>
      <c r="AI120" s="108">
        <f t="shared" si="60"/>
        <v>8650.9992</v>
      </c>
      <c r="AJ120" s="168">
        <f t="shared" si="61"/>
        <v>0.645269361413043</v>
      </c>
      <c r="AK120" s="168">
        <f t="shared" si="62"/>
        <v>0.643128021558481</v>
      </c>
      <c r="AL120" s="175"/>
      <c r="AM120" s="97">
        <v>8280</v>
      </c>
      <c r="AN120" s="97">
        <v>2317.23192857143</v>
      </c>
      <c r="AO120" s="168">
        <v>0.279858928571428</v>
      </c>
      <c r="AP120" s="151">
        <f t="shared" si="63"/>
        <v>33120</v>
      </c>
      <c r="AQ120" s="151">
        <f t="shared" si="64"/>
        <v>9268.92771428572</v>
      </c>
      <c r="AR120" s="98">
        <f t="shared" si="65"/>
        <v>0.573572765700483</v>
      </c>
      <c r="AS120" s="98">
        <f t="shared" si="66"/>
        <v>0.600252820121248</v>
      </c>
      <c r="AV120" s="95">
        <f t="shared" si="67"/>
        <v>0</v>
      </c>
    </row>
    <row r="121" customHeight="1" spans="1:48">
      <c r="A121" s="119">
        <v>113299</v>
      </c>
      <c r="B121" s="119" t="s">
        <v>168</v>
      </c>
      <c r="C121" s="119" t="s">
        <v>146</v>
      </c>
      <c r="D121" s="27">
        <v>10</v>
      </c>
      <c r="E121" s="27">
        <v>100</v>
      </c>
      <c r="F121" s="63">
        <v>300</v>
      </c>
      <c r="G121" s="64">
        <v>9196</v>
      </c>
      <c r="H121" s="95">
        <v>2167.48406285714</v>
      </c>
      <c r="I121" s="159">
        <f>VLOOKUP(A121,[5]正式员工数!$A:$C,3,0)</f>
        <v>2</v>
      </c>
      <c r="J121" s="97">
        <f>VLOOKUP(A121,[4]查询时间段分门店销售汇总!$D:$L,9,0)</f>
        <v>11302.77</v>
      </c>
      <c r="K121" s="97">
        <f>VLOOKUP(A121,[4]查询时间段分门店销售汇总!$D:$M,10,0)</f>
        <v>3629.57</v>
      </c>
      <c r="L121" s="98">
        <v>0.235698571428572</v>
      </c>
      <c r="M121" s="159">
        <f t="shared" si="51"/>
        <v>27588</v>
      </c>
      <c r="N121" s="159">
        <f t="shared" si="52"/>
        <v>6502.45218857142</v>
      </c>
      <c r="O121" s="98">
        <f t="shared" si="53"/>
        <v>0.409698782079165</v>
      </c>
      <c r="P121" s="112">
        <f t="shared" si="54"/>
        <v>0.558184803938929</v>
      </c>
      <c r="Q121" s="167"/>
      <c r="S121" s="151">
        <v>10032</v>
      </c>
      <c r="T121" s="151">
        <v>2230.68685714286</v>
      </c>
      <c r="U121" s="168">
        <v>0.222357142857143</v>
      </c>
      <c r="V121" s="151">
        <f t="shared" si="55"/>
        <v>30096</v>
      </c>
      <c r="W121" s="151">
        <f t="shared" si="56"/>
        <v>6692.06057142858</v>
      </c>
      <c r="X121" s="168">
        <f t="shared" si="57"/>
        <v>0.375557216905901</v>
      </c>
      <c r="Y121" s="168">
        <f t="shared" si="58"/>
        <v>0.542369567827325</v>
      </c>
      <c r="Z121" s="175"/>
      <c r="AA121" s="175"/>
      <c r="AB121" s="175"/>
      <c r="AC121" s="97">
        <f>VLOOKUP(A121,[6]查询时间段分门店销售汇总!$D:$L,9,0)</f>
        <v>16206.35</v>
      </c>
      <c r="AD121" s="97">
        <f>VLOOKUP(A121,[6]查询时间段分门店销售汇总!$D:$M,10,0)</f>
        <v>4824.74</v>
      </c>
      <c r="AE121" s="95">
        <v>6688</v>
      </c>
      <c r="AF121" s="95">
        <v>1880.8746</v>
      </c>
      <c r="AG121" s="168">
        <v>0.28123125</v>
      </c>
      <c r="AH121" s="108">
        <f t="shared" si="59"/>
        <v>26752</v>
      </c>
      <c r="AI121" s="108">
        <f t="shared" si="60"/>
        <v>7523.4984</v>
      </c>
      <c r="AJ121" s="168">
        <f t="shared" si="61"/>
        <v>0.60579956638756</v>
      </c>
      <c r="AK121" s="168">
        <f t="shared" si="62"/>
        <v>0.641289429927971</v>
      </c>
      <c r="AL121" s="175"/>
      <c r="AM121" s="97">
        <v>7524</v>
      </c>
      <c r="AN121" s="97">
        <v>2015.22278571429</v>
      </c>
      <c r="AO121" s="168">
        <v>0.267839285714286</v>
      </c>
      <c r="AP121" s="151">
        <f t="shared" si="63"/>
        <v>30096</v>
      </c>
      <c r="AQ121" s="151">
        <f t="shared" si="64"/>
        <v>8060.89114285716</v>
      </c>
      <c r="AR121" s="98">
        <f t="shared" si="65"/>
        <v>0.538488503455609</v>
      </c>
      <c r="AS121" s="98">
        <f t="shared" si="66"/>
        <v>0.598536801266105</v>
      </c>
      <c r="AV121" s="95">
        <f t="shared" si="67"/>
        <v>0</v>
      </c>
    </row>
    <row r="122" customHeight="1" spans="1:48">
      <c r="A122" s="61">
        <v>102479</v>
      </c>
      <c r="B122" s="61" t="s">
        <v>169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9500</v>
      </c>
      <c r="H122" s="95">
        <v>2811.97557142857</v>
      </c>
      <c r="I122" s="159">
        <f>VLOOKUP(A122,[5]正式员工数!$A:$C,3,0)</f>
        <v>2</v>
      </c>
      <c r="J122" s="97">
        <f>VLOOKUP(A122,[4]查询时间段分门店销售汇总!$D:$L,9,0)</f>
        <v>24101.51</v>
      </c>
      <c r="K122" s="97">
        <f>VLOOKUP(A122,[4]查询时间段分门店销售汇总!$D:$M,10,0)</f>
        <v>5789.42</v>
      </c>
      <c r="L122" s="98">
        <v>0.295997428571428</v>
      </c>
      <c r="M122" s="159">
        <f t="shared" si="51"/>
        <v>28500</v>
      </c>
      <c r="N122" s="159">
        <f t="shared" si="52"/>
        <v>8435.92671428571</v>
      </c>
      <c r="O122" s="98">
        <f t="shared" si="53"/>
        <v>0.84566701754386</v>
      </c>
      <c r="P122" s="112">
        <f t="shared" si="54"/>
        <v>0.686281447916799</v>
      </c>
      <c r="Q122" s="167"/>
      <c r="S122" s="151">
        <v>10363.6363636364</v>
      </c>
      <c r="T122" s="151">
        <v>2893.97142857144</v>
      </c>
      <c r="U122" s="168">
        <v>0.279242857142857</v>
      </c>
      <c r="V122" s="151">
        <f t="shared" si="55"/>
        <v>31090.9090909092</v>
      </c>
      <c r="W122" s="151">
        <f t="shared" si="56"/>
        <v>8681.91428571432</v>
      </c>
      <c r="X122" s="168">
        <f t="shared" si="57"/>
        <v>0.775194766081869</v>
      </c>
      <c r="Y122" s="168">
        <f t="shared" si="58"/>
        <v>0.666836806892487</v>
      </c>
      <c r="Z122" s="175"/>
      <c r="AA122" s="175"/>
      <c r="AB122" s="175"/>
      <c r="AC122" s="97">
        <f>VLOOKUP(A122,[6]查询时间段分门店销售汇总!$D:$L,9,0)</f>
        <v>18883.65</v>
      </c>
      <c r="AD122" s="97">
        <f>VLOOKUP(A122,[6]查询时间段分门店销售汇总!$D:$M,10,0)</f>
        <v>5503.13</v>
      </c>
      <c r="AE122" s="95">
        <v>6909.09090909091</v>
      </c>
      <c r="AF122" s="95">
        <v>2440.14409090909</v>
      </c>
      <c r="AG122" s="168">
        <v>0.35317875</v>
      </c>
      <c r="AH122" s="108">
        <f t="shared" si="59"/>
        <v>27636.3636363636</v>
      </c>
      <c r="AI122" s="108">
        <f t="shared" si="60"/>
        <v>9760.57636363636</v>
      </c>
      <c r="AJ122" s="168">
        <f t="shared" si="61"/>
        <v>0.683289967105263</v>
      </c>
      <c r="AK122" s="168">
        <f t="shared" si="62"/>
        <v>0.563811991728506</v>
      </c>
      <c r="AL122" s="175"/>
      <c r="AM122" s="97">
        <v>7772.72727272727</v>
      </c>
      <c r="AN122" s="97">
        <v>2614.4400974026</v>
      </c>
      <c r="AO122" s="168">
        <v>0.336360714285714</v>
      </c>
      <c r="AP122" s="151">
        <f t="shared" si="63"/>
        <v>31090.9090909091</v>
      </c>
      <c r="AQ122" s="151">
        <f t="shared" si="64"/>
        <v>10457.7603896104</v>
      </c>
      <c r="AR122" s="98">
        <f t="shared" si="65"/>
        <v>0.607368859649123</v>
      </c>
      <c r="AS122" s="98">
        <f t="shared" si="66"/>
        <v>0.526224525613272</v>
      </c>
      <c r="AV122" s="95">
        <f t="shared" si="67"/>
        <v>0</v>
      </c>
    </row>
    <row r="123" customHeight="1" spans="1:48">
      <c r="A123" s="61">
        <v>119262</v>
      </c>
      <c r="B123" s="61" t="s">
        <v>170</v>
      </c>
      <c r="C123" s="61" t="s">
        <v>146</v>
      </c>
      <c r="D123" s="62">
        <v>11</v>
      </c>
      <c r="E123" s="62">
        <v>100</v>
      </c>
      <c r="F123" s="63">
        <v>300</v>
      </c>
      <c r="G123" s="64">
        <v>8580</v>
      </c>
      <c r="H123" s="95">
        <v>1857.93771428571</v>
      </c>
      <c r="I123" s="159">
        <f>VLOOKUP(A123,[5]正式员工数!$A:$C,3,0)</f>
        <v>1</v>
      </c>
      <c r="J123" s="97">
        <f>VLOOKUP(A123,[4]查询时间段分门店销售汇总!$D:$L,9,0)</f>
        <v>10704.39</v>
      </c>
      <c r="K123" s="97">
        <f>VLOOKUP(A123,[4]查询时间段分门店销售汇总!$D:$M,10,0)</f>
        <v>3399.47</v>
      </c>
      <c r="L123" s="98">
        <v>0.216542857142857</v>
      </c>
      <c r="M123" s="159">
        <f t="shared" si="51"/>
        <v>25740</v>
      </c>
      <c r="N123" s="159">
        <f t="shared" si="52"/>
        <v>5573.81314285713</v>
      </c>
      <c r="O123" s="98">
        <f t="shared" si="53"/>
        <v>0.415865967365967</v>
      </c>
      <c r="P123" s="112">
        <f t="shared" si="54"/>
        <v>0.609900244746532</v>
      </c>
      <c r="Q123" s="167"/>
      <c r="S123" s="151">
        <v>9360</v>
      </c>
      <c r="T123" s="151">
        <v>1912.11428571428</v>
      </c>
      <c r="U123" s="168">
        <v>0.204285714285714</v>
      </c>
      <c r="V123" s="151">
        <f t="shared" si="55"/>
        <v>28080</v>
      </c>
      <c r="W123" s="151">
        <f t="shared" si="56"/>
        <v>5736.34285714284</v>
      </c>
      <c r="X123" s="168">
        <f t="shared" si="57"/>
        <v>0.38121047008547</v>
      </c>
      <c r="Y123" s="168">
        <f t="shared" si="58"/>
        <v>0.592619737812047</v>
      </c>
      <c r="Z123" s="175"/>
      <c r="AA123" s="175"/>
      <c r="AB123" s="175"/>
      <c r="AC123" s="97">
        <f>VLOOKUP(A123,[6]查询时间段分门店销售汇总!$D:$L,9,0)</f>
        <v>8853.88</v>
      </c>
      <c r="AD123" s="97">
        <f>VLOOKUP(A123,[6]查询时间段分门店销售汇总!$D:$M,10,0)</f>
        <v>3199.79</v>
      </c>
      <c r="AE123" s="95">
        <v>6240</v>
      </c>
      <c r="AF123" s="95">
        <v>1612.26</v>
      </c>
      <c r="AG123" s="168">
        <v>0.258375</v>
      </c>
      <c r="AH123" s="108">
        <f t="shared" si="59"/>
        <v>24960</v>
      </c>
      <c r="AI123" s="108">
        <f t="shared" si="60"/>
        <v>6449.04</v>
      </c>
      <c r="AJ123" s="168">
        <f t="shared" si="61"/>
        <v>0.354722756410256</v>
      </c>
      <c r="AK123" s="168">
        <f t="shared" si="62"/>
        <v>0.496165320729907</v>
      </c>
      <c r="AL123" s="175"/>
      <c r="AM123" s="97">
        <v>7020</v>
      </c>
      <c r="AN123" s="97">
        <v>1727.42142857143</v>
      </c>
      <c r="AO123" s="168">
        <v>0.246071428571428</v>
      </c>
      <c r="AP123" s="151">
        <f t="shared" si="63"/>
        <v>28080</v>
      </c>
      <c r="AQ123" s="151">
        <f t="shared" si="64"/>
        <v>6909.68571428572</v>
      </c>
      <c r="AR123" s="98">
        <f t="shared" si="65"/>
        <v>0.315309116809117</v>
      </c>
      <c r="AS123" s="98">
        <f t="shared" si="66"/>
        <v>0.463087632681246</v>
      </c>
      <c r="AV123" s="95">
        <f t="shared" si="67"/>
        <v>0</v>
      </c>
    </row>
    <row r="124" customHeight="1" spans="1:48">
      <c r="A124" s="119">
        <v>128640</v>
      </c>
      <c r="B124" s="119" t="s">
        <v>171</v>
      </c>
      <c r="C124" s="119" t="s">
        <v>146</v>
      </c>
      <c r="D124" s="27">
        <v>12</v>
      </c>
      <c r="E124" s="27">
        <v>50</v>
      </c>
      <c r="F124" s="63">
        <v>150</v>
      </c>
      <c r="G124" s="64">
        <v>3800</v>
      </c>
      <c r="H124" s="95">
        <v>712.092857142856</v>
      </c>
      <c r="I124" s="159">
        <f>VLOOKUP(A124,[5]正式员工数!$A:$C,3,0)</f>
        <v>2</v>
      </c>
      <c r="J124" s="97">
        <f>VLOOKUP(A124,[4]查询时间段分门店销售汇总!$D:$L,9,0)</f>
        <v>11665.81</v>
      </c>
      <c r="K124" s="97">
        <f>VLOOKUP(A124,[4]查询时间段分门店销售汇总!$D:$M,10,0)</f>
        <v>3033.78</v>
      </c>
      <c r="L124" s="98">
        <v>0.187392857142857</v>
      </c>
      <c r="M124" s="159">
        <f t="shared" si="51"/>
        <v>11400</v>
      </c>
      <c r="N124" s="159">
        <f t="shared" si="52"/>
        <v>2136.27857142857</v>
      </c>
      <c r="O124" s="110">
        <f t="shared" si="53"/>
        <v>1.02331666666667</v>
      </c>
      <c r="P124" s="160">
        <f t="shared" si="54"/>
        <v>1.42012378000462</v>
      </c>
      <c r="Q124" s="167" t="s">
        <v>49</v>
      </c>
      <c r="R124" s="113">
        <f>(K124-N124)*0.05</f>
        <v>44.8750714285715</v>
      </c>
      <c r="S124" s="151">
        <v>4145.45454545455</v>
      </c>
      <c r="T124" s="151">
        <v>732.857142857142</v>
      </c>
      <c r="U124" s="168">
        <v>0.176785714285714</v>
      </c>
      <c r="V124" s="151">
        <f t="shared" si="55"/>
        <v>12436.3636363636</v>
      </c>
      <c r="W124" s="151">
        <f t="shared" si="56"/>
        <v>2198.57142857143</v>
      </c>
      <c r="X124" s="168">
        <f t="shared" si="57"/>
        <v>0.938040277777781</v>
      </c>
      <c r="Y124" s="173">
        <f t="shared" si="58"/>
        <v>1.37988693957115</v>
      </c>
      <c r="Z124" s="175"/>
      <c r="AA124" s="175"/>
      <c r="AB124" s="97"/>
      <c r="AC124" s="97">
        <f>VLOOKUP(A124,[6]查询时间段分门店销售汇总!$D:$L,9,0)</f>
        <v>6201.9</v>
      </c>
      <c r="AD124" s="97">
        <f>VLOOKUP(A124,[6]查询时间段分门店销售汇总!$D:$M,10,0)</f>
        <v>1438.62</v>
      </c>
      <c r="AE124" s="95">
        <v>2763.63636363636</v>
      </c>
      <c r="AF124" s="95">
        <v>617.931818181816</v>
      </c>
      <c r="AG124" s="168">
        <v>0.22359375</v>
      </c>
      <c r="AH124" s="108">
        <f t="shared" si="59"/>
        <v>11054.5454545454</v>
      </c>
      <c r="AI124" s="108">
        <f t="shared" si="60"/>
        <v>2471.72727272726</v>
      </c>
      <c r="AJ124" s="168">
        <f t="shared" si="61"/>
        <v>0.561027138157896</v>
      </c>
      <c r="AK124" s="168">
        <f t="shared" si="62"/>
        <v>0.582030232814743</v>
      </c>
      <c r="AL124" s="175"/>
      <c r="AM124" s="97">
        <v>3109.09090909091</v>
      </c>
      <c r="AN124" s="97">
        <v>662.069805194804</v>
      </c>
      <c r="AO124" s="168">
        <v>0.212946428571428</v>
      </c>
      <c r="AP124" s="151">
        <f t="shared" si="63"/>
        <v>12436.3636363636</v>
      </c>
      <c r="AQ124" s="151">
        <f t="shared" si="64"/>
        <v>2648.27922077922</v>
      </c>
      <c r="AR124" s="98">
        <f t="shared" si="65"/>
        <v>0.498690789473684</v>
      </c>
      <c r="AS124" s="98">
        <f t="shared" si="66"/>
        <v>0.543228217293759</v>
      </c>
      <c r="AV124" s="95">
        <f t="shared" si="67"/>
        <v>44.8750714285715</v>
      </c>
    </row>
    <row r="125" customHeight="1" spans="1:48">
      <c r="A125" s="61">
        <v>341</v>
      </c>
      <c r="B125" s="61" t="s">
        <v>172</v>
      </c>
      <c r="C125" s="61" t="s">
        <v>173</v>
      </c>
      <c r="D125" s="62">
        <v>1</v>
      </c>
      <c r="E125" s="62">
        <v>150</v>
      </c>
      <c r="F125" s="63">
        <v>450</v>
      </c>
      <c r="G125" s="64">
        <v>28080</v>
      </c>
      <c r="H125" s="95">
        <v>7331.70805714288</v>
      </c>
      <c r="I125" s="159">
        <f>VLOOKUP(A125,[5]正式员工数!$A:$C,3,0)</f>
        <v>4</v>
      </c>
      <c r="J125" s="97">
        <f>VLOOKUP(A125,[4]查询时间段分门店销售汇总!$D:$L,9,0)</f>
        <v>54937.27</v>
      </c>
      <c r="K125" s="97">
        <f>VLOOKUP(A125,[4]查询时间段分门店销售汇总!$D:$M,10,0)</f>
        <v>16249.9</v>
      </c>
      <c r="L125" s="98">
        <v>0.261100714285715</v>
      </c>
      <c r="M125" s="159">
        <f t="shared" si="51"/>
        <v>84240</v>
      </c>
      <c r="N125" s="159">
        <f t="shared" si="52"/>
        <v>21995.1241714286</v>
      </c>
      <c r="O125" s="98">
        <f t="shared" si="53"/>
        <v>0.652151828110161</v>
      </c>
      <c r="P125" s="112">
        <f t="shared" si="54"/>
        <v>0.738795556385557</v>
      </c>
      <c r="Q125" s="167"/>
      <c r="S125" s="151">
        <v>30632.7272727273</v>
      </c>
      <c r="T125" s="151">
        <v>7545.49714285716</v>
      </c>
      <c r="U125" s="168">
        <v>0.246321428571429</v>
      </c>
      <c r="V125" s="151">
        <f t="shared" si="55"/>
        <v>91898.1818181819</v>
      </c>
      <c r="W125" s="151">
        <f t="shared" si="56"/>
        <v>22636.4914285715</v>
      </c>
      <c r="X125" s="168">
        <f t="shared" si="57"/>
        <v>0.597805842434314</v>
      </c>
      <c r="Y125" s="168">
        <f t="shared" si="58"/>
        <v>0.717863015621298</v>
      </c>
      <c r="Z125" s="175"/>
      <c r="AA125" s="175"/>
      <c r="AB125" s="175"/>
      <c r="AC125" s="97">
        <f>VLOOKUP(A125,[6]查询时间段分门店销售汇总!$D:$L,9,0)</f>
        <v>53526.2</v>
      </c>
      <c r="AD125" s="97">
        <f>VLOOKUP(A125,[6]查询时间段分门店销售汇总!$D:$M,10,0)</f>
        <v>17339.63</v>
      </c>
      <c r="AE125" s="95">
        <v>20421.8181818182</v>
      </c>
      <c r="AF125" s="95">
        <v>6362.22600000002</v>
      </c>
      <c r="AG125" s="168">
        <v>0.311540625000001</v>
      </c>
      <c r="AH125" s="108">
        <f t="shared" si="59"/>
        <v>81687.2727272728</v>
      </c>
      <c r="AI125" s="108">
        <f t="shared" si="60"/>
        <v>25448.9040000001</v>
      </c>
      <c r="AJ125" s="168">
        <f t="shared" si="61"/>
        <v>0.655257523148148</v>
      </c>
      <c r="AK125" s="168">
        <f t="shared" si="62"/>
        <v>0.681350756794868</v>
      </c>
      <c r="AL125" s="175"/>
      <c r="AM125" s="97">
        <v>22974.5454545455</v>
      </c>
      <c r="AN125" s="97">
        <v>6816.67071428573</v>
      </c>
      <c r="AO125" s="168">
        <v>0.296705357142858</v>
      </c>
      <c r="AP125" s="151">
        <f t="shared" si="63"/>
        <v>91898.181818182</v>
      </c>
      <c r="AQ125" s="151">
        <f t="shared" si="64"/>
        <v>27266.6828571429</v>
      </c>
      <c r="AR125" s="98">
        <f t="shared" si="65"/>
        <v>0.582451131687242</v>
      </c>
      <c r="AS125" s="98">
        <f t="shared" si="66"/>
        <v>0.635927373008544</v>
      </c>
      <c r="AV125" s="95">
        <f t="shared" si="67"/>
        <v>0</v>
      </c>
    </row>
    <row r="126" customHeight="1" spans="1:48">
      <c r="A126" s="61">
        <v>111400</v>
      </c>
      <c r="B126" s="61" t="s">
        <v>174</v>
      </c>
      <c r="C126" s="61" t="s">
        <v>173</v>
      </c>
      <c r="D126" s="62">
        <v>1</v>
      </c>
      <c r="E126" s="62">
        <v>150</v>
      </c>
      <c r="F126" s="63">
        <v>450</v>
      </c>
      <c r="G126" s="64">
        <v>18500</v>
      </c>
      <c r="H126" s="95">
        <v>3260.30257142858</v>
      </c>
      <c r="I126" s="159">
        <f>VLOOKUP(A126,[5]正式员工数!$A:$C,3,0)</f>
        <v>3</v>
      </c>
      <c r="J126" s="97">
        <f>VLOOKUP(A126,[4]查询时间段分门店销售汇总!$D:$L,9,0)</f>
        <v>65420.17</v>
      </c>
      <c r="K126" s="97">
        <f>VLOOKUP(A126,[4]查询时间段分门店销售汇总!$D:$M,10,0)</f>
        <v>16109.5</v>
      </c>
      <c r="L126" s="98">
        <v>0.176232571428572</v>
      </c>
      <c r="M126" s="159">
        <f t="shared" si="51"/>
        <v>55500</v>
      </c>
      <c r="N126" s="159">
        <f t="shared" si="52"/>
        <v>9780.90771428574</v>
      </c>
      <c r="O126" s="110">
        <f t="shared" si="53"/>
        <v>1.1787418018018</v>
      </c>
      <c r="P126" s="160">
        <f t="shared" si="54"/>
        <v>1.64703527224481</v>
      </c>
      <c r="Q126" s="167"/>
      <c r="S126" s="151">
        <v>20181.8181818182</v>
      </c>
      <c r="T126" s="151">
        <v>3355.37142857143</v>
      </c>
      <c r="U126" s="168">
        <v>0.166257142857143</v>
      </c>
      <c r="V126" s="151">
        <f t="shared" si="55"/>
        <v>60545.4545454546</v>
      </c>
      <c r="W126" s="151">
        <f t="shared" si="56"/>
        <v>10066.1142857143</v>
      </c>
      <c r="X126" s="169">
        <f t="shared" si="57"/>
        <v>1.08051331831832</v>
      </c>
      <c r="Y126" s="173">
        <f t="shared" si="58"/>
        <v>1.60036927286454</v>
      </c>
      <c r="Z126" s="174" t="s">
        <v>43</v>
      </c>
      <c r="AA126" s="174">
        <f>80*I126</f>
        <v>240</v>
      </c>
      <c r="AB126" s="97">
        <f>(K126-W126)*0.1</f>
        <v>604.33857142857</v>
      </c>
      <c r="AC126" s="97">
        <f>VLOOKUP(A126,[6]查询时间段分门店销售汇总!$D:$L,9,0)</f>
        <v>48435.61</v>
      </c>
      <c r="AD126" s="97">
        <f>VLOOKUP(A126,[6]查询时间段分门店销售汇总!$D:$M,10,0)</f>
        <v>10766.22</v>
      </c>
      <c r="AE126" s="95">
        <v>13454.5454545455</v>
      </c>
      <c r="AF126" s="95">
        <v>2829.18818181818</v>
      </c>
      <c r="AG126" s="168">
        <v>0.2102775</v>
      </c>
      <c r="AH126" s="108">
        <f t="shared" si="59"/>
        <v>53818.181818182</v>
      </c>
      <c r="AI126" s="108">
        <f t="shared" si="60"/>
        <v>11316.7527272727</v>
      </c>
      <c r="AJ126" s="168">
        <f t="shared" si="61"/>
        <v>0.899985996621619</v>
      </c>
      <c r="AK126" s="168">
        <f t="shared" si="62"/>
        <v>0.951352411726204</v>
      </c>
      <c r="AL126" s="175"/>
      <c r="AM126" s="97">
        <v>15136.3636363636</v>
      </c>
      <c r="AN126" s="97">
        <v>3031.27305194806</v>
      </c>
      <c r="AO126" s="168">
        <v>0.200264285714286</v>
      </c>
      <c r="AP126" s="151">
        <f t="shared" si="63"/>
        <v>60545.4545454544</v>
      </c>
      <c r="AQ126" s="151">
        <f t="shared" si="64"/>
        <v>12125.0922077922</v>
      </c>
      <c r="AR126" s="98">
        <f t="shared" si="65"/>
        <v>0.799987552552554</v>
      </c>
      <c r="AS126" s="98">
        <f t="shared" si="66"/>
        <v>0.887928917611121</v>
      </c>
      <c r="AU126" s="64">
        <f>80*I126</f>
        <v>240</v>
      </c>
      <c r="AV126" s="95">
        <f t="shared" si="67"/>
        <v>844.33857142857</v>
      </c>
    </row>
    <row r="127" customHeight="1" spans="1:48">
      <c r="A127" s="119">
        <v>746</v>
      </c>
      <c r="B127" s="119" t="s">
        <v>175</v>
      </c>
      <c r="C127" s="119" t="s">
        <v>173</v>
      </c>
      <c r="D127" s="27">
        <v>2</v>
      </c>
      <c r="E127" s="27">
        <v>100</v>
      </c>
      <c r="F127" s="63">
        <v>300</v>
      </c>
      <c r="G127" s="64">
        <v>16848</v>
      </c>
      <c r="H127" s="95">
        <v>4422.87919542857</v>
      </c>
      <c r="I127" s="159">
        <f>VLOOKUP(A127,[5]正式员工数!$A:$C,3,0)</f>
        <v>3</v>
      </c>
      <c r="J127" s="97">
        <f>VLOOKUP(A127,[4]查询时间段分门店销售汇总!$D:$L,9,0)</f>
        <v>21755.06</v>
      </c>
      <c r="K127" s="97">
        <f>VLOOKUP(A127,[4]查询时间段分门店销售汇总!$D:$M,10,0)</f>
        <v>5834.48</v>
      </c>
      <c r="L127" s="98">
        <v>0.262516571428572</v>
      </c>
      <c r="M127" s="159">
        <f t="shared" si="51"/>
        <v>50544</v>
      </c>
      <c r="N127" s="159">
        <f t="shared" si="52"/>
        <v>13268.6375862857</v>
      </c>
      <c r="O127" s="98">
        <f t="shared" si="53"/>
        <v>0.430418249446027</v>
      </c>
      <c r="P127" s="112">
        <f t="shared" si="54"/>
        <v>0.439719599096628</v>
      </c>
      <c r="Q127" s="167"/>
      <c r="S127" s="151">
        <v>18379.6363636364</v>
      </c>
      <c r="T127" s="151">
        <v>4551.84822857144</v>
      </c>
      <c r="U127" s="168">
        <v>0.247657142857143</v>
      </c>
      <c r="V127" s="151">
        <f t="shared" si="55"/>
        <v>55138.9090909092</v>
      </c>
      <c r="W127" s="151">
        <f t="shared" si="56"/>
        <v>13655.5446857143</v>
      </c>
      <c r="X127" s="168">
        <f t="shared" si="57"/>
        <v>0.394550061992191</v>
      </c>
      <c r="Y127" s="168">
        <f t="shared" si="58"/>
        <v>0.427260877122223</v>
      </c>
      <c r="Z127" s="175"/>
      <c r="AA127" s="175"/>
      <c r="AB127" s="175"/>
      <c r="AC127" s="97">
        <f>VLOOKUP(A127,[6]查询时间段分门店销售汇总!$D:$L,9,0)</f>
        <v>23750.74</v>
      </c>
      <c r="AD127" s="97">
        <f>VLOOKUP(A127,[6]查询时间段分门店销售汇总!$D:$M,10,0)</f>
        <v>7270.91</v>
      </c>
      <c r="AE127" s="95">
        <v>12253.0909090909</v>
      </c>
      <c r="AF127" s="95">
        <v>3838.03566545455</v>
      </c>
      <c r="AG127" s="168">
        <v>0.31323</v>
      </c>
      <c r="AH127" s="108">
        <f t="shared" si="59"/>
        <v>49012.3636363636</v>
      </c>
      <c r="AI127" s="108">
        <f t="shared" si="60"/>
        <v>15352.1426618182</v>
      </c>
      <c r="AJ127" s="168">
        <f t="shared" si="61"/>
        <v>0.484586709104939</v>
      </c>
      <c r="AK127" s="168">
        <f t="shared" si="62"/>
        <v>0.473608808891754</v>
      </c>
      <c r="AL127" s="175"/>
      <c r="AM127" s="97">
        <v>13784.7272727273</v>
      </c>
      <c r="AN127" s="97">
        <v>4112.18107012988</v>
      </c>
      <c r="AO127" s="168">
        <v>0.298314285714286</v>
      </c>
      <c r="AP127" s="151">
        <f t="shared" si="63"/>
        <v>55138.9090909092</v>
      </c>
      <c r="AQ127" s="151">
        <f t="shared" si="64"/>
        <v>16448.7242805195</v>
      </c>
      <c r="AR127" s="98">
        <f t="shared" si="65"/>
        <v>0.430743741426611</v>
      </c>
      <c r="AS127" s="98">
        <f t="shared" si="66"/>
        <v>0.44203488829897</v>
      </c>
      <c r="AV127" s="95">
        <f t="shared" si="67"/>
        <v>0</v>
      </c>
    </row>
    <row r="128" customHeight="1" spans="1:48">
      <c r="A128" s="119">
        <v>721</v>
      </c>
      <c r="B128" s="119" t="s">
        <v>176</v>
      </c>
      <c r="C128" s="119" t="s">
        <v>173</v>
      </c>
      <c r="D128" s="27">
        <v>2</v>
      </c>
      <c r="E128" s="27">
        <v>100</v>
      </c>
      <c r="F128" s="63">
        <v>300</v>
      </c>
      <c r="G128" s="64">
        <v>12980</v>
      </c>
      <c r="H128" s="95">
        <v>3515.56995428572</v>
      </c>
      <c r="I128" s="159">
        <f>VLOOKUP(A128,[5]正式员工数!$A:$C,3,0)</f>
        <v>3</v>
      </c>
      <c r="J128" s="97">
        <f>VLOOKUP(A128,[4]查询时间段分门店销售汇总!$D:$L,9,0)</f>
        <v>23818.55</v>
      </c>
      <c r="K128" s="97">
        <f>VLOOKUP(A128,[4]查询时间段分门店销售汇总!$D:$M,10,0)</f>
        <v>6909.17</v>
      </c>
      <c r="L128" s="98">
        <v>0.270845142857143</v>
      </c>
      <c r="M128" s="159">
        <f t="shared" si="51"/>
        <v>38940</v>
      </c>
      <c r="N128" s="159">
        <f t="shared" si="52"/>
        <v>10546.7098628572</v>
      </c>
      <c r="O128" s="98">
        <f t="shared" si="53"/>
        <v>0.611673086800205</v>
      </c>
      <c r="P128" s="112">
        <f t="shared" si="54"/>
        <v>0.655101931298245</v>
      </c>
      <c r="Q128" s="167"/>
      <c r="S128" s="151">
        <v>14160</v>
      </c>
      <c r="T128" s="151">
        <v>3618.08228571429</v>
      </c>
      <c r="U128" s="168">
        <v>0.255514285714286</v>
      </c>
      <c r="V128" s="151">
        <f t="shared" si="55"/>
        <v>42480</v>
      </c>
      <c r="W128" s="151">
        <f t="shared" si="56"/>
        <v>10854.2468571429</v>
      </c>
      <c r="X128" s="168">
        <f t="shared" si="57"/>
        <v>0.560700329566855</v>
      </c>
      <c r="Y128" s="168">
        <f t="shared" si="58"/>
        <v>0.636540709911462</v>
      </c>
      <c r="Z128" s="175"/>
      <c r="AA128" s="175"/>
      <c r="AB128" s="175"/>
      <c r="AC128" s="97">
        <f>VLOOKUP(A128,[6]查询时间段分门店销售汇总!$D:$L,9,0)</f>
        <v>28512.13</v>
      </c>
      <c r="AD128" s="97">
        <f>VLOOKUP(A128,[6]查询时间段分门店销售汇总!$D:$M,10,0)</f>
        <v>8590.29</v>
      </c>
      <c r="AE128" s="95">
        <v>9440</v>
      </c>
      <c r="AF128" s="95">
        <v>3050.7012</v>
      </c>
      <c r="AG128" s="168">
        <v>0.3231675</v>
      </c>
      <c r="AH128" s="108">
        <f t="shared" si="59"/>
        <v>37760</v>
      </c>
      <c r="AI128" s="108">
        <f t="shared" si="60"/>
        <v>12202.8048</v>
      </c>
      <c r="AJ128" s="168">
        <f t="shared" si="61"/>
        <v>0.755088188559322</v>
      </c>
      <c r="AK128" s="168">
        <f t="shared" si="62"/>
        <v>0.703960289522946</v>
      </c>
      <c r="AL128" s="175"/>
      <c r="AM128" s="97">
        <v>10620</v>
      </c>
      <c r="AN128" s="97">
        <v>3268.60842857143</v>
      </c>
      <c r="AO128" s="168">
        <v>0.307778571428572</v>
      </c>
      <c r="AP128" s="151">
        <f t="shared" si="63"/>
        <v>42480</v>
      </c>
      <c r="AQ128" s="151">
        <f t="shared" si="64"/>
        <v>13074.4337142857</v>
      </c>
      <c r="AR128" s="98">
        <f t="shared" si="65"/>
        <v>0.67118950094162</v>
      </c>
      <c r="AS128" s="98">
        <f t="shared" si="66"/>
        <v>0.65702960355475</v>
      </c>
      <c r="AV128" s="95">
        <f t="shared" si="67"/>
        <v>0</v>
      </c>
    </row>
    <row r="129" customHeight="1" spans="1:48">
      <c r="A129" s="61">
        <v>717</v>
      </c>
      <c r="B129" s="61" t="s">
        <v>177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12320</v>
      </c>
      <c r="H129" s="95">
        <v>3398.37695999999</v>
      </c>
      <c r="I129" s="159">
        <f>VLOOKUP(A129,[5]正式员工数!$A:$C,3,0)</f>
        <v>2</v>
      </c>
      <c r="J129" s="97">
        <f>VLOOKUP(A129,[4]查询时间段分门店销售汇总!$D:$L,9,0)</f>
        <v>30570.6</v>
      </c>
      <c r="K129" s="97">
        <f>VLOOKUP(A129,[4]查询时间段分门店销售汇总!$D:$M,10,0)</f>
        <v>8668.35</v>
      </c>
      <c r="L129" s="98">
        <v>0.275842285714285</v>
      </c>
      <c r="M129" s="159">
        <f t="shared" si="51"/>
        <v>36960</v>
      </c>
      <c r="N129" s="159">
        <f t="shared" si="52"/>
        <v>10195.13088</v>
      </c>
      <c r="O129" s="98">
        <f t="shared" si="53"/>
        <v>0.827126623376623</v>
      </c>
      <c r="P129" s="112">
        <f t="shared" si="54"/>
        <v>0.850244111824487</v>
      </c>
      <c r="Q129" s="167"/>
      <c r="S129" s="151">
        <v>13440</v>
      </c>
      <c r="T129" s="151">
        <v>3497.47199999999</v>
      </c>
      <c r="U129" s="168">
        <v>0.260228571428571</v>
      </c>
      <c r="V129" s="151">
        <f t="shared" si="55"/>
        <v>40320</v>
      </c>
      <c r="W129" s="151">
        <f t="shared" si="56"/>
        <v>10492.416</v>
      </c>
      <c r="X129" s="168">
        <f t="shared" si="57"/>
        <v>0.758199404761905</v>
      </c>
      <c r="Y129" s="168">
        <f t="shared" si="58"/>
        <v>0.82615386198946</v>
      </c>
      <c r="Z129" s="175"/>
      <c r="AA129" s="175"/>
      <c r="AB129" s="175"/>
      <c r="AC129" s="97">
        <f>VLOOKUP(A129,[6]查询时间段分门店销售汇总!$D:$L,9,0)</f>
        <v>27395.49</v>
      </c>
      <c r="AD129" s="97">
        <f>VLOOKUP(A129,[6]查询时间段分门店销售汇总!$D:$M,10,0)</f>
        <v>8281.97</v>
      </c>
      <c r="AE129" s="95">
        <v>8960</v>
      </c>
      <c r="AF129" s="95">
        <v>2949.0048</v>
      </c>
      <c r="AG129" s="168">
        <v>0.32913</v>
      </c>
      <c r="AH129" s="108">
        <f t="shared" si="59"/>
        <v>35840</v>
      </c>
      <c r="AI129" s="108">
        <f t="shared" si="60"/>
        <v>11796.0192</v>
      </c>
      <c r="AJ129" s="168">
        <f t="shared" si="61"/>
        <v>0.764383091517857</v>
      </c>
      <c r="AK129" s="168">
        <f t="shared" si="62"/>
        <v>0.702098721575495</v>
      </c>
      <c r="AL129" s="175"/>
      <c r="AM129" s="97">
        <v>10080</v>
      </c>
      <c r="AN129" s="97">
        <v>3159.648</v>
      </c>
      <c r="AO129" s="168">
        <v>0.313457142857142</v>
      </c>
      <c r="AP129" s="151">
        <f t="shared" si="63"/>
        <v>40320</v>
      </c>
      <c r="AQ129" s="151">
        <f t="shared" si="64"/>
        <v>12638.592</v>
      </c>
      <c r="AR129" s="98">
        <f t="shared" si="65"/>
        <v>0.679451636904762</v>
      </c>
      <c r="AS129" s="98">
        <f t="shared" si="66"/>
        <v>0.655292140137129</v>
      </c>
      <c r="AV129" s="95">
        <f t="shared" si="67"/>
        <v>0</v>
      </c>
    </row>
    <row r="130" customHeight="1" spans="1:48">
      <c r="A130" s="61">
        <v>716</v>
      </c>
      <c r="B130" s="61" t="s">
        <v>178</v>
      </c>
      <c r="C130" s="61" t="s">
        <v>173</v>
      </c>
      <c r="D130" s="62">
        <v>3</v>
      </c>
      <c r="E130" s="62">
        <v>100</v>
      </c>
      <c r="F130" s="63">
        <v>300</v>
      </c>
      <c r="G130" s="64">
        <v>12760</v>
      </c>
      <c r="H130" s="95">
        <v>3575.00930285715</v>
      </c>
      <c r="I130" s="159">
        <f>VLOOKUP(A130,[5]正式员工数!$A:$C,3,0)</f>
        <v>3</v>
      </c>
      <c r="J130" s="97">
        <f>VLOOKUP(A130,[4]查询时间段分门店销售汇总!$D:$L,9,0)</f>
        <v>15582.43</v>
      </c>
      <c r="K130" s="97">
        <f>VLOOKUP(A130,[4]查询时间段分门店销售汇总!$D:$M,10,0)</f>
        <v>4804.69</v>
      </c>
      <c r="L130" s="98">
        <v>0.280173142857143</v>
      </c>
      <c r="M130" s="159">
        <f t="shared" si="51"/>
        <v>38280</v>
      </c>
      <c r="N130" s="159">
        <f t="shared" si="52"/>
        <v>10725.0279085715</v>
      </c>
      <c r="O130" s="98">
        <f t="shared" si="53"/>
        <v>0.407064524555904</v>
      </c>
      <c r="P130" s="112">
        <f t="shared" si="54"/>
        <v>0.447988577834848</v>
      </c>
      <c r="Q130" s="167"/>
      <c r="S130" s="151">
        <v>13920</v>
      </c>
      <c r="T130" s="151">
        <v>3679.25485714286</v>
      </c>
      <c r="U130" s="168">
        <v>0.264314285714286</v>
      </c>
      <c r="V130" s="151">
        <f t="shared" si="55"/>
        <v>41760</v>
      </c>
      <c r="W130" s="151">
        <f t="shared" si="56"/>
        <v>11037.7645714286</v>
      </c>
      <c r="X130" s="168">
        <f t="shared" si="57"/>
        <v>0.373142480842912</v>
      </c>
      <c r="Y130" s="168">
        <f t="shared" si="58"/>
        <v>0.435295568129529</v>
      </c>
      <c r="Z130" s="175"/>
      <c r="AA130" s="175"/>
      <c r="AB130" s="175"/>
      <c r="AC130" s="97">
        <f>VLOOKUP(A130,[6]查询时间段分门店销售汇总!$D:$L,9,0)</f>
        <v>26814.88</v>
      </c>
      <c r="AD130" s="97">
        <f>VLOOKUP(A130,[6]查询时间段分门店销售汇总!$D:$M,10,0)</f>
        <v>7685.59</v>
      </c>
      <c r="AE130" s="95">
        <v>9280</v>
      </c>
      <c r="AF130" s="95">
        <v>3102.2808</v>
      </c>
      <c r="AG130" s="168">
        <v>0.3342975</v>
      </c>
      <c r="AH130" s="108">
        <f t="shared" si="59"/>
        <v>37120</v>
      </c>
      <c r="AI130" s="108">
        <f t="shared" si="60"/>
        <v>12409.1232</v>
      </c>
      <c r="AJ130" s="168">
        <f t="shared" si="61"/>
        <v>0.722383620689655</v>
      </c>
      <c r="AK130" s="168">
        <f t="shared" si="62"/>
        <v>0.619349963420461</v>
      </c>
      <c r="AL130" s="175"/>
      <c r="AM130" s="97">
        <v>10440</v>
      </c>
      <c r="AN130" s="97">
        <v>3323.87228571429</v>
      </c>
      <c r="AO130" s="168">
        <v>0.318378571428572</v>
      </c>
      <c r="AP130" s="151">
        <f t="shared" si="63"/>
        <v>41760</v>
      </c>
      <c r="AQ130" s="151">
        <f t="shared" si="64"/>
        <v>13295.4891428572</v>
      </c>
      <c r="AR130" s="98">
        <f t="shared" si="65"/>
        <v>0.64211877394636</v>
      </c>
      <c r="AS130" s="98">
        <f t="shared" si="66"/>
        <v>0.578059965859097</v>
      </c>
      <c r="AV130" s="95">
        <f t="shared" si="67"/>
        <v>0</v>
      </c>
    </row>
    <row r="131" customHeight="1" spans="1:48">
      <c r="A131" s="119">
        <v>107728</v>
      </c>
      <c r="B131" s="119" t="s">
        <v>179</v>
      </c>
      <c r="C131" s="119" t="s">
        <v>173</v>
      </c>
      <c r="D131" s="27">
        <v>4</v>
      </c>
      <c r="E131" s="27">
        <v>100</v>
      </c>
      <c r="F131" s="63">
        <v>300</v>
      </c>
      <c r="G131" s="64">
        <v>11200</v>
      </c>
      <c r="H131" s="95">
        <v>2613.7056</v>
      </c>
      <c r="I131" s="159">
        <f>VLOOKUP(A131,[5]正式员工数!$A:$C,3,0)</f>
        <v>3</v>
      </c>
      <c r="J131" s="97">
        <f>VLOOKUP(A131,[4]查询时间段分门店销售汇总!$D:$L,9,0)</f>
        <v>26887.47</v>
      </c>
      <c r="K131" s="97">
        <f>VLOOKUP(A131,[4]查询时间段分门店销售汇总!$D:$M,10,0)</f>
        <v>7017.31</v>
      </c>
      <c r="L131" s="98">
        <v>0.233366571428572</v>
      </c>
      <c r="M131" s="159">
        <f t="shared" si="51"/>
        <v>33600</v>
      </c>
      <c r="N131" s="159">
        <f t="shared" si="52"/>
        <v>7841.1168</v>
      </c>
      <c r="O131" s="98">
        <f t="shared" si="53"/>
        <v>0.800222321428571</v>
      </c>
      <c r="P131" s="112">
        <f t="shared" si="54"/>
        <v>0.894937568077037</v>
      </c>
      <c r="Q131" s="167"/>
      <c r="S131" s="151">
        <v>12218.1818181818</v>
      </c>
      <c r="T131" s="151">
        <v>2689.92</v>
      </c>
      <c r="U131" s="168">
        <v>0.220157142857143</v>
      </c>
      <c r="V131" s="151">
        <f t="shared" si="55"/>
        <v>36654.5454545454</v>
      </c>
      <c r="W131" s="151">
        <f t="shared" si="56"/>
        <v>8069.76</v>
      </c>
      <c r="X131" s="168">
        <f t="shared" si="57"/>
        <v>0.733537127976192</v>
      </c>
      <c r="Y131" s="168">
        <f t="shared" si="58"/>
        <v>0.869581003648188</v>
      </c>
      <c r="Z131" s="175"/>
      <c r="AA131" s="175"/>
      <c r="AB131" s="175"/>
      <c r="AC131" s="97">
        <f>VLOOKUP(A131,[6]查询时间段分门店销售汇总!$D:$L,9,0)</f>
        <v>22233.31</v>
      </c>
      <c r="AD131" s="97">
        <f>VLOOKUP(A131,[6]查询时间段分门店销售汇总!$D:$M,10,0)</f>
        <v>6523.08</v>
      </c>
      <c r="AE131" s="95">
        <v>8145.45454545455</v>
      </c>
      <c r="AF131" s="95">
        <v>2268.09163636364</v>
      </c>
      <c r="AG131" s="168">
        <v>0.27844875</v>
      </c>
      <c r="AH131" s="108">
        <f t="shared" si="59"/>
        <v>32581.8181818182</v>
      </c>
      <c r="AI131" s="108">
        <f t="shared" si="60"/>
        <v>9072.36654545456</v>
      </c>
      <c r="AJ131" s="168">
        <f t="shared" si="61"/>
        <v>0.682383956473214</v>
      </c>
      <c r="AK131" s="168">
        <f t="shared" si="62"/>
        <v>0.719005340813549</v>
      </c>
      <c r="AL131" s="175"/>
      <c r="AM131" s="97">
        <v>9163.63636363636</v>
      </c>
      <c r="AN131" s="97">
        <v>2430.09818181818</v>
      </c>
      <c r="AO131" s="168">
        <v>0.265189285714286</v>
      </c>
      <c r="AP131" s="151">
        <f t="shared" si="63"/>
        <v>36654.5454545454</v>
      </c>
      <c r="AQ131" s="151">
        <f t="shared" si="64"/>
        <v>9720.39272727272</v>
      </c>
      <c r="AR131" s="98">
        <f t="shared" si="65"/>
        <v>0.60656351686508</v>
      </c>
      <c r="AS131" s="98">
        <f t="shared" si="66"/>
        <v>0.671071651425981</v>
      </c>
      <c r="AV131" s="95">
        <f t="shared" si="67"/>
        <v>0</v>
      </c>
    </row>
    <row r="132" customHeight="1" spans="1:48">
      <c r="A132" s="119">
        <v>539</v>
      </c>
      <c r="B132" s="119" t="s">
        <v>180</v>
      </c>
      <c r="C132" s="119" t="s">
        <v>173</v>
      </c>
      <c r="D132" s="27">
        <v>4</v>
      </c>
      <c r="E132" s="27">
        <v>100</v>
      </c>
      <c r="F132" s="63">
        <v>300</v>
      </c>
      <c r="G132" s="64">
        <v>12100</v>
      </c>
      <c r="H132" s="95">
        <v>2798.54158571428</v>
      </c>
      <c r="I132" s="159">
        <f>VLOOKUP(A132,[5]正式员工数!$A:$C,3,0)</f>
        <v>2</v>
      </c>
      <c r="J132" s="97">
        <f>VLOOKUP(A132,[4]查询时间段分门店销售汇总!$D:$L,9,0)</f>
        <v>21953.13</v>
      </c>
      <c r="K132" s="97">
        <f>VLOOKUP(A132,[4]查询时间段分门店销售汇总!$D:$M,10,0)</f>
        <v>6115.46</v>
      </c>
      <c r="L132" s="98">
        <v>0.231284428571428</v>
      </c>
      <c r="M132" s="159">
        <f t="shared" si="51"/>
        <v>36300</v>
      </c>
      <c r="N132" s="159">
        <f t="shared" si="52"/>
        <v>8395.62475714284</v>
      </c>
      <c r="O132" s="98">
        <f t="shared" si="53"/>
        <v>0.604769421487603</v>
      </c>
      <c r="P132" s="112">
        <f t="shared" si="54"/>
        <v>0.728410353833058</v>
      </c>
      <c r="Q132" s="167"/>
      <c r="S132" s="151">
        <v>13200</v>
      </c>
      <c r="T132" s="151">
        <v>2880.14571428571</v>
      </c>
      <c r="U132" s="168">
        <v>0.218192857142857</v>
      </c>
      <c r="V132" s="151">
        <f t="shared" si="55"/>
        <v>39600</v>
      </c>
      <c r="W132" s="151">
        <f t="shared" si="56"/>
        <v>8640.43714285713</v>
      </c>
      <c r="X132" s="168">
        <f t="shared" si="57"/>
        <v>0.55437196969697</v>
      </c>
      <c r="Y132" s="168">
        <f t="shared" si="58"/>
        <v>0.707772060474455</v>
      </c>
      <c r="Z132" s="175"/>
      <c r="AA132" s="175"/>
      <c r="AB132" s="175"/>
      <c r="AC132" s="97">
        <f>VLOOKUP(A132,[6]查询时间段分门店销售汇总!$D:$L,9,0)</f>
        <v>23512.73</v>
      </c>
      <c r="AD132" s="97">
        <f>VLOOKUP(A132,[6]查询时间段分门店销售汇总!$D:$M,10,0)</f>
        <v>6432.52</v>
      </c>
      <c r="AE132" s="95">
        <v>8800</v>
      </c>
      <c r="AF132" s="95">
        <v>2428.4865</v>
      </c>
      <c r="AG132" s="168">
        <v>0.275964375</v>
      </c>
      <c r="AH132" s="108">
        <f t="shared" si="59"/>
        <v>35200</v>
      </c>
      <c r="AI132" s="108">
        <f t="shared" si="60"/>
        <v>9713.946</v>
      </c>
      <c r="AJ132" s="168">
        <f t="shared" si="61"/>
        <v>0.667975284090909</v>
      </c>
      <c r="AK132" s="168">
        <f t="shared" si="62"/>
        <v>0.662194333795967</v>
      </c>
      <c r="AL132" s="175"/>
      <c r="AM132" s="97">
        <v>9900</v>
      </c>
      <c r="AN132" s="97">
        <v>2601.94982142857</v>
      </c>
      <c r="AO132" s="168">
        <v>0.262823214285714</v>
      </c>
      <c r="AP132" s="151">
        <f t="shared" si="63"/>
        <v>39600</v>
      </c>
      <c r="AQ132" s="151">
        <f t="shared" si="64"/>
        <v>10407.7992857143</v>
      </c>
      <c r="AR132" s="98">
        <f t="shared" si="65"/>
        <v>0.593755808080808</v>
      </c>
      <c r="AS132" s="98">
        <f t="shared" si="66"/>
        <v>0.618048044876236</v>
      </c>
      <c r="AV132" s="95">
        <f t="shared" si="67"/>
        <v>0</v>
      </c>
    </row>
    <row r="133" customHeight="1" spans="1:48">
      <c r="A133" s="61">
        <v>748</v>
      </c>
      <c r="B133" s="61" t="s">
        <v>181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11440</v>
      </c>
      <c r="H133" s="95">
        <v>3158.49411428572</v>
      </c>
      <c r="I133" s="159">
        <f>VLOOKUP(A133,[5]正式员工数!$A:$C,3,0)</f>
        <v>2</v>
      </c>
      <c r="J133" s="97">
        <f>VLOOKUP(A133,[4]查询时间段分门店销售汇总!$D:$L,9,0)</f>
        <v>10162.82</v>
      </c>
      <c r="K133" s="97">
        <f>VLOOKUP(A133,[4]查询时间段分门店销售汇总!$D:$M,10,0)</f>
        <v>3416.81</v>
      </c>
      <c r="L133" s="98">
        <v>0.276092142857143</v>
      </c>
      <c r="M133" s="159">
        <f t="shared" si="51"/>
        <v>34320</v>
      </c>
      <c r="N133" s="159">
        <f t="shared" si="52"/>
        <v>9475.48234285716</v>
      </c>
      <c r="O133" s="98">
        <f t="shared" si="53"/>
        <v>0.296119463869464</v>
      </c>
      <c r="P133" s="112">
        <f t="shared" si="54"/>
        <v>0.360594835847662</v>
      </c>
      <c r="Q133" s="167"/>
      <c r="S133" s="151">
        <v>12480</v>
      </c>
      <c r="T133" s="151">
        <v>3250.59428571429</v>
      </c>
      <c r="U133" s="168">
        <v>0.260464285714286</v>
      </c>
      <c r="V133" s="151">
        <f t="shared" si="55"/>
        <v>37440</v>
      </c>
      <c r="W133" s="151">
        <f t="shared" si="56"/>
        <v>9751.78285714287</v>
      </c>
      <c r="X133" s="168">
        <f t="shared" si="57"/>
        <v>0.271442841880342</v>
      </c>
      <c r="Y133" s="168">
        <f t="shared" si="58"/>
        <v>0.350377982165312</v>
      </c>
      <c r="Z133" s="175"/>
      <c r="AA133" s="175"/>
      <c r="AB133" s="175"/>
      <c r="AC133" s="97">
        <f>VLOOKUP(A133,[6]查询时间段分门店销售汇总!$D:$L,9,0)</f>
        <v>18235.28</v>
      </c>
      <c r="AD133" s="97">
        <f>VLOOKUP(A133,[6]查询时间段分门店销售汇总!$D:$M,10,0)</f>
        <v>4534.96</v>
      </c>
      <c r="AE133" s="95">
        <v>8320</v>
      </c>
      <c r="AF133" s="95">
        <v>2740.842</v>
      </c>
      <c r="AG133" s="168">
        <v>0.329428125</v>
      </c>
      <c r="AH133" s="108">
        <f t="shared" si="59"/>
        <v>33280</v>
      </c>
      <c r="AI133" s="108">
        <f t="shared" si="60"/>
        <v>10963.368</v>
      </c>
      <c r="AJ133" s="168">
        <f t="shared" si="61"/>
        <v>0.547935096153846</v>
      </c>
      <c r="AK133" s="168">
        <f t="shared" si="62"/>
        <v>0.413646609326623</v>
      </c>
      <c r="AL133" s="175"/>
      <c r="AM133" s="97">
        <v>9360</v>
      </c>
      <c r="AN133" s="97">
        <v>2936.61642857143</v>
      </c>
      <c r="AO133" s="168">
        <v>0.313741071428572</v>
      </c>
      <c r="AP133" s="151">
        <f t="shared" si="63"/>
        <v>37440</v>
      </c>
      <c r="AQ133" s="151">
        <f t="shared" si="64"/>
        <v>11746.4657142857</v>
      </c>
      <c r="AR133" s="98">
        <f t="shared" si="65"/>
        <v>0.487053418803419</v>
      </c>
      <c r="AS133" s="98">
        <f t="shared" si="66"/>
        <v>0.386070168704848</v>
      </c>
      <c r="AV133" s="95">
        <f t="shared" si="67"/>
        <v>0</v>
      </c>
    </row>
    <row r="134" customHeight="1" spans="1:48">
      <c r="A134" s="61">
        <v>594</v>
      </c>
      <c r="B134" s="61" t="s">
        <v>182</v>
      </c>
      <c r="C134" s="61" t="s">
        <v>173</v>
      </c>
      <c r="D134" s="62">
        <v>5</v>
      </c>
      <c r="E134" s="62">
        <v>100</v>
      </c>
      <c r="F134" s="63">
        <v>300</v>
      </c>
      <c r="G134" s="64">
        <v>11500</v>
      </c>
      <c r="H134" s="95">
        <v>3062.04092857143</v>
      </c>
      <c r="I134" s="159">
        <f>VLOOKUP(A134,[5]正式员工数!$A:$C,3,0)</f>
        <v>2</v>
      </c>
      <c r="J134" s="97">
        <f>VLOOKUP(A134,[4]查询时间段分门店销售汇总!$D:$L,9,0)</f>
        <v>11539.28</v>
      </c>
      <c r="K134" s="97">
        <f>VLOOKUP(A134,[4]查询时间段分门店销售汇总!$D:$M,10,0)</f>
        <v>3150.95</v>
      </c>
      <c r="L134" s="98">
        <v>0.266264428571428</v>
      </c>
      <c r="M134" s="159">
        <f t="shared" si="51"/>
        <v>34500</v>
      </c>
      <c r="N134" s="159">
        <f t="shared" si="52"/>
        <v>9186.12278571429</v>
      </c>
      <c r="O134" s="98">
        <f t="shared" si="53"/>
        <v>0.334471884057971</v>
      </c>
      <c r="P134" s="112">
        <f t="shared" si="54"/>
        <v>0.343011962010803</v>
      </c>
      <c r="Q134" s="167"/>
      <c r="S134" s="151">
        <v>12545.4545454545</v>
      </c>
      <c r="T134" s="151">
        <v>3151.32857142856</v>
      </c>
      <c r="U134" s="168">
        <v>0.251192857142857</v>
      </c>
      <c r="V134" s="151">
        <f t="shared" si="55"/>
        <v>37636.3636363635</v>
      </c>
      <c r="W134" s="151">
        <f t="shared" si="56"/>
        <v>9453.98571428568</v>
      </c>
      <c r="X134" s="168">
        <f t="shared" si="57"/>
        <v>0.306599227053141</v>
      </c>
      <c r="Y134" s="168">
        <f t="shared" si="58"/>
        <v>0.333293289753831</v>
      </c>
      <c r="Z134" s="175"/>
      <c r="AA134" s="175"/>
      <c r="AB134" s="175"/>
      <c r="AC134" s="97">
        <f>VLOOKUP(A134,[6]查询时间段分门店销售汇总!$D:$L,9,0)</f>
        <v>16215.21</v>
      </c>
      <c r="AD134" s="97">
        <f>VLOOKUP(A134,[6]查询时间段分门店销售汇总!$D:$M,10,0)</f>
        <v>5078.96</v>
      </c>
      <c r="AE134" s="95">
        <v>8363.63636363636</v>
      </c>
      <c r="AF134" s="95">
        <v>2657.14295454545</v>
      </c>
      <c r="AG134" s="168">
        <v>0.317701875</v>
      </c>
      <c r="AH134" s="108">
        <f t="shared" si="59"/>
        <v>33454.5454545454</v>
      </c>
      <c r="AI134" s="108">
        <f t="shared" si="60"/>
        <v>10628.5718181818</v>
      </c>
      <c r="AJ134" s="168">
        <f t="shared" si="61"/>
        <v>0.484693777173913</v>
      </c>
      <c r="AK134" s="168">
        <f t="shared" si="62"/>
        <v>0.477859122268117</v>
      </c>
      <c r="AL134" s="175"/>
      <c r="AM134" s="97">
        <v>9409.09090909091</v>
      </c>
      <c r="AN134" s="97">
        <v>2846.93887987013</v>
      </c>
      <c r="AO134" s="168">
        <v>0.302573214285714</v>
      </c>
      <c r="AP134" s="151">
        <f t="shared" si="63"/>
        <v>37636.3636363636</v>
      </c>
      <c r="AQ134" s="151">
        <f t="shared" si="64"/>
        <v>11387.7555194805</v>
      </c>
      <c r="AR134" s="98">
        <f t="shared" si="65"/>
        <v>0.430838913043478</v>
      </c>
      <c r="AS134" s="98">
        <f t="shared" si="66"/>
        <v>0.446001847450242</v>
      </c>
      <c r="AV134" s="95">
        <f t="shared" si="67"/>
        <v>0</v>
      </c>
    </row>
    <row r="135" customHeight="1" spans="1:48">
      <c r="A135" s="119">
        <v>102564</v>
      </c>
      <c r="B135" s="119" t="s">
        <v>183</v>
      </c>
      <c r="C135" s="119" t="s">
        <v>173</v>
      </c>
      <c r="D135" s="27">
        <v>6</v>
      </c>
      <c r="E135" s="27">
        <v>100</v>
      </c>
      <c r="F135" s="63">
        <v>300</v>
      </c>
      <c r="G135" s="64">
        <v>9500</v>
      </c>
      <c r="H135" s="95">
        <v>2375.22528571429</v>
      </c>
      <c r="I135" s="159">
        <f>VLOOKUP(A135,[5]正式员工数!$A:$C,3,0)</f>
        <v>2</v>
      </c>
      <c r="J135" s="97">
        <f>VLOOKUP(A135,[4]查询时间段分门店销售汇总!$D:$L,9,0)</f>
        <v>20711.8</v>
      </c>
      <c r="K135" s="97">
        <f>VLOOKUP(A135,[4]查询时间段分门店销售汇总!$D:$M,10,0)</f>
        <v>5789.87</v>
      </c>
      <c r="L135" s="98">
        <v>0.250023714285715</v>
      </c>
      <c r="M135" s="159">
        <f t="shared" si="51"/>
        <v>28500</v>
      </c>
      <c r="N135" s="159">
        <f t="shared" si="52"/>
        <v>7125.67585714287</v>
      </c>
      <c r="O135" s="98">
        <f t="shared" si="53"/>
        <v>0.726729824561403</v>
      </c>
      <c r="P135" s="112">
        <f t="shared" si="54"/>
        <v>0.812536258465386</v>
      </c>
      <c r="Q135" s="167"/>
      <c r="S135" s="151">
        <v>10363.6363636364</v>
      </c>
      <c r="T135" s="151">
        <v>2444.48571428573</v>
      </c>
      <c r="U135" s="168">
        <v>0.235871428571429</v>
      </c>
      <c r="V135" s="151">
        <f t="shared" si="55"/>
        <v>31090.9090909092</v>
      </c>
      <c r="W135" s="151">
        <f t="shared" si="56"/>
        <v>7333.45714285719</v>
      </c>
      <c r="X135" s="168">
        <f t="shared" si="57"/>
        <v>0.666169005847951</v>
      </c>
      <c r="Y135" s="168">
        <f t="shared" si="58"/>
        <v>0.789514397808863</v>
      </c>
      <c r="Z135" s="175"/>
      <c r="AA135" s="175"/>
      <c r="AB135" s="175"/>
      <c r="AC135" s="97">
        <f>VLOOKUP(A135,[6]查询时间段分门店销售汇总!$D:$L,9,0)</f>
        <v>17837.65</v>
      </c>
      <c r="AD135" s="97">
        <f>VLOOKUP(A135,[6]查询时间段分门店销售汇总!$D:$M,10,0)</f>
        <v>4873.11</v>
      </c>
      <c r="AE135" s="95">
        <v>6909.09090909091</v>
      </c>
      <c r="AF135" s="95">
        <v>2061.14590909091</v>
      </c>
      <c r="AG135" s="168">
        <v>0.298323750000001</v>
      </c>
      <c r="AH135" s="108">
        <f t="shared" si="59"/>
        <v>27636.3636363636</v>
      </c>
      <c r="AI135" s="108">
        <f t="shared" si="60"/>
        <v>8244.58363636364</v>
      </c>
      <c r="AJ135" s="168">
        <f t="shared" si="61"/>
        <v>0.645441282894737</v>
      </c>
      <c r="AK135" s="168">
        <f t="shared" si="62"/>
        <v>0.591068053273984</v>
      </c>
      <c r="AL135" s="175"/>
      <c r="AM135" s="97">
        <v>7772.72727272727</v>
      </c>
      <c r="AN135" s="97">
        <v>2208.37061688312</v>
      </c>
      <c r="AO135" s="168">
        <v>0.284117857142858</v>
      </c>
      <c r="AP135" s="151">
        <f t="shared" si="63"/>
        <v>31090.9090909091</v>
      </c>
      <c r="AQ135" s="151">
        <f t="shared" si="64"/>
        <v>8833.48246753248</v>
      </c>
      <c r="AR135" s="98">
        <f t="shared" si="65"/>
        <v>0.573725584795322</v>
      </c>
      <c r="AS135" s="98">
        <f t="shared" si="66"/>
        <v>0.551663516389051</v>
      </c>
      <c r="AV135" s="95">
        <f t="shared" si="67"/>
        <v>0</v>
      </c>
    </row>
    <row r="136" customHeight="1" spans="1:48">
      <c r="A136" s="119">
        <v>720</v>
      </c>
      <c r="B136" s="119" t="s">
        <v>184</v>
      </c>
      <c r="C136" s="119" t="s">
        <v>173</v>
      </c>
      <c r="D136" s="27">
        <v>6</v>
      </c>
      <c r="E136" s="27">
        <v>100</v>
      </c>
      <c r="F136" s="63">
        <v>300</v>
      </c>
      <c r="G136" s="64">
        <v>9680</v>
      </c>
      <c r="H136" s="95">
        <v>2521.00526857143</v>
      </c>
      <c r="I136" s="159">
        <f>VLOOKUP(A136,[5]正式员工数!$A:$C,3,0)</f>
        <v>2</v>
      </c>
      <c r="J136" s="97">
        <f>VLOOKUP(A136,[4]查询时间段分门店销售汇总!$D:$L,9,0)</f>
        <v>12284.46</v>
      </c>
      <c r="K136" s="97">
        <f>VLOOKUP(A136,[4]查询时间段分门店销售汇总!$D:$M,10,0)</f>
        <v>3864.9</v>
      </c>
      <c r="L136" s="98">
        <v>0.260434428571428</v>
      </c>
      <c r="M136" s="159">
        <f t="shared" si="51"/>
        <v>29040</v>
      </c>
      <c r="N136" s="159">
        <f t="shared" si="52"/>
        <v>7563.01580571429</v>
      </c>
      <c r="O136" s="98">
        <f t="shared" si="53"/>
        <v>0.423018595041322</v>
      </c>
      <c r="P136" s="112">
        <f t="shared" si="54"/>
        <v>0.511026302110839</v>
      </c>
      <c r="Q136" s="167"/>
      <c r="S136" s="151">
        <v>10560</v>
      </c>
      <c r="T136" s="151">
        <v>2594.51657142857</v>
      </c>
      <c r="U136" s="168">
        <v>0.245692857142857</v>
      </c>
      <c r="V136" s="151">
        <f t="shared" si="55"/>
        <v>31680</v>
      </c>
      <c r="W136" s="151">
        <f t="shared" si="56"/>
        <v>7783.54971428571</v>
      </c>
      <c r="X136" s="168">
        <f t="shared" si="57"/>
        <v>0.387767045454545</v>
      </c>
      <c r="Y136" s="168">
        <f t="shared" si="58"/>
        <v>0.496547223551032</v>
      </c>
      <c r="Z136" s="175"/>
      <c r="AA136" s="175"/>
      <c r="AB136" s="175"/>
      <c r="AC136" s="97">
        <f>VLOOKUP(A136,[6]查询时间段分门店销售汇总!$D:$L,9,0)</f>
        <v>14910.92</v>
      </c>
      <c r="AD136" s="97">
        <f>VLOOKUP(A136,[6]查询时间段分门店销售汇总!$D:$M,10,0)</f>
        <v>4300.43</v>
      </c>
      <c r="AE136" s="95">
        <v>7040</v>
      </c>
      <c r="AF136" s="95">
        <v>2187.6492</v>
      </c>
      <c r="AG136" s="168">
        <v>0.310745625</v>
      </c>
      <c r="AH136" s="108">
        <f t="shared" si="59"/>
        <v>28160</v>
      </c>
      <c r="AI136" s="108">
        <f t="shared" si="60"/>
        <v>8750.5968</v>
      </c>
      <c r="AJ136" s="168">
        <f t="shared" si="61"/>
        <v>0.529507102272727</v>
      </c>
      <c r="AK136" s="168">
        <f t="shared" si="62"/>
        <v>0.491444194983364</v>
      </c>
      <c r="AL136" s="175"/>
      <c r="AM136" s="97">
        <v>7920</v>
      </c>
      <c r="AN136" s="97">
        <v>2343.90985714286</v>
      </c>
      <c r="AO136" s="168">
        <v>0.295948214285714</v>
      </c>
      <c r="AP136" s="151">
        <f t="shared" si="63"/>
        <v>31680</v>
      </c>
      <c r="AQ136" s="151">
        <f t="shared" si="64"/>
        <v>9375.63942857144</v>
      </c>
      <c r="AR136" s="98">
        <f t="shared" si="65"/>
        <v>0.47067297979798</v>
      </c>
      <c r="AS136" s="98">
        <f t="shared" si="66"/>
        <v>0.458681248651139</v>
      </c>
      <c r="AV136" s="95">
        <f t="shared" si="67"/>
        <v>0</v>
      </c>
    </row>
    <row r="137" customHeight="1" spans="1:48">
      <c r="A137" s="61">
        <v>549</v>
      </c>
      <c r="B137" s="61" t="s">
        <v>185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8800</v>
      </c>
      <c r="H137" s="95">
        <v>2151.83634285714</v>
      </c>
      <c r="I137" s="159">
        <f>VLOOKUP(A137,[5]正式员工数!$A:$C,3,0)</f>
        <v>2</v>
      </c>
      <c r="J137" s="97">
        <f>VLOOKUP(A137,[4]查询时间段分门店销售汇总!$D:$L,9,0)</f>
        <v>19224.64</v>
      </c>
      <c r="K137" s="97">
        <f>VLOOKUP(A137,[4]查询时间段分门店销售汇总!$D:$M,10,0)</f>
        <v>5089.82</v>
      </c>
      <c r="L137" s="98">
        <v>0.244526857142857</v>
      </c>
      <c r="M137" s="159">
        <f t="shared" si="51"/>
        <v>26400</v>
      </c>
      <c r="N137" s="159">
        <f t="shared" si="52"/>
        <v>6455.50902857142</v>
      </c>
      <c r="O137" s="98">
        <f t="shared" si="53"/>
        <v>0.728206060606061</v>
      </c>
      <c r="P137" s="112">
        <f t="shared" si="54"/>
        <v>0.788445957936544</v>
      </c>
      <c r="Q137" s="167"/>
      <c r="S137" s="151">
        <v>9600</v>
      </c>
      <c r="T137" s="151">
        <v>2214.58285714285</v>
      </c>
      <c r="U137" s="168">
        <v>0.230685714285714</v>
      </c>
      <c r="V137" s="151">
        <f t="shared" si="55"/>
        <v>28800</v>
      </c>
      <c r="W137" s="151">
        <f t="shared" si="56"/>
        <v>6643.74857142855</v>
      </c>
      <c r="X137" s="168">
        <f t="shared" si="57"/>
        <v>0.667522222222222</v>
      </c>
      <c r="Y137" s="168">
        <f t="shared" si="58"/>
        <v>0.76610665579501</v>
      </c>
      <c r="Z137" s="175"/>
      <c r="AA137" s="175"/>
      <c r="AB137" s="175"/>
      <c r="AC137" s="97">
        <f>VLOOKUP(A137,[6]查询时间段分门店销售汇总!$D:$L,9,0)</f>
        <v>14769.4</v>
      </c>
      <c r="AD137" s="97">
        <f>VLOOKUP(A137,[6]查询时间段分门店销售汇总!$D:$M,10,0)</f>
        <v>4494.27</v>
      </c>
      <c r="AE137" s="95">
        <v>6400</v>
      </c>
      <c r="AF137" s="95">
        <v>1867.296</v>
      </c>
      <c r="AG137" s="168">
        <v>0.291765</v>
      </c>
      <c r="AH137" s="108">
        <f t="shared" si="59"/>
        <v>25600</v>
      </c>
      <c r="AI137" s="108">
        <f t="shared" si="60"/>
        <v>7469.184</v>
      </c>
      <c r="AJ137" s="168">
        <f t="shared" si="61"/>
        <v>0.5769296875</v>
      </c>
      <c r="AK137" s="168">
        <f t="shared" si="62"/>
        <v>0.601708299059174</v>
      </c>
      <c r="AL137" s="175"/>
      <c r="AM137" s="97">
        <v>7200</v>
      </c>
      <c r="AN137" s="97">
        <v>2000.67428571428</v>
      </c>
      <c r="AO137" s="168">
        <v>0.277871428571428</v>
      </c>
      <c r="AP137" s="151">
        <f t="shared" si="63"/>
        <v>28800</v>
      </c>
      <c r="AQ137" s="151">
        <f t="shared" si="64"/>
        <v>8002.69714285712</v>
      </c>
      <c r="AR137" s="98">
        <f t="shared" si="65"/>
        <v>0.512826388888889</v>
      </c>
      <c r="AS137" s="98">
        <f t="shared" si="66"/>
        <v>0.561594412455231</v>
      </c>
      <c r="AV137" s="95">
        <f t="shared" si="67"/>
        <v>0</v>
      </c>
    </row>
    <row r="138" customHeight="1" spans="1:48">
      <c r="A138" s="61">
        <v>732</v>
      </c>
      <c r="B138" s="61" t="s">
        <v>186</v>
      </c>
      <c r="C138" s="61" t="s">
        <v>173</v>
      </c>
      <c r="D138" s="62">
        <v>7</v>
      </c>
      <c r="E138" s="62">
        <v>100</v>
      </c>
      <c r="F138" s="63">
        <v>300</v>
      </c>
      <c r="G138" s="64">
        <v>9660</v>
      </c>
      <c r="H138" s="95">
        <v>2457.06516</v>
      </c>
      <c r="I138" s="159">
        <f>VLOOKUP(A138,[5]正式员工数!$A:$C,3,0)</f>
        <v>2</v>
      </c>
      <c r="J138" s="97">
        <f>VLOOKUP(A138,[4]查询时间段分门店销售汇总!$D:$L,9,0)</f>
        <v>12724.87</v>
      </c>
      <c r="K138" s="97">
        <f>VLOOKUP(A138,[4]查询时间段分门店销售汇总!$D:$M,10,0)</f>
        <v>3322.66</v>
      </c>
      <c r="L138" s="98">
        <v>0.254354571428572</v>
      </c>
      <c r="M138" s="159">
        <f t="shared" si="51"/>
        <v>28980</v>
      </c>
      <c r="N138" s="159">
        <f t="shared" si="52"/>
        <v>7371.19548</v>
      </c>
      <c r="O138" s="98">
        <f t="shared" si="53"/>
        <v>0.439091442374051</v>
      </c>
      <c r="P138" s="112">
        <f t="shared" si="54"/>
        <v>0.450762703148391</v>
      </c>
      <c r="Q138" s="167"/>
      <c r="S138" s="151">
        <v>10538.1818181818</v>
      </c>
      <c r="T138" s="151">
        <v>2528.712</v>
      </c>
      <c r="U138" s="168">
        <v>0.239957142857143</v>
      </c>
      <c r="V138" s="151">
        <f t="shared" si="55"/>
        <v>31614.5454545454</v>
      </c>
      <c r="W138" s="151">
        <f t="shared" si="56"/>
        <v>7586.136</v>
      </c>
      <c r="X138" s="168">
        <f t="shared" si="57"/>
        <v>0.402500488842881</v>
      </c>
      <c r="Y138" s="168">
        <f t="shared" si="58"/>
        <v>0.437991093225853</v>
      </c>
      <c r="Z138" s="175"/>
      <c r="AA138" s="175"/>
      <c r="AB138" s="175"/>
      <c r="AC138" s="97">
        <f>VLOOKUP(A138,[6]查询时间段分门店销售汇总!$D:$L,9,0)</f>
        <v>11985.63</v>
      </c>
      <c r="AD138" s="97">
        <f>VLOOKUP(A138,[6]查询时间段分门店销售汇总!$D:$M,10,0)</f>
        <v>3707.78</v>
      </c>
      <c r="AE138" s="95">
        <v>7025.45454545455</v>
      </c>
      <c r="AF138" s="95">
        <v>2132.16398181818</v>
      </c>
      <c r="AG138" s="168">
        <v>0.30349125</v>
      </c>
      <c r="AH138" s="108">
        <f t="shared" si="59"/>
        <v>28101.8181818182</v>
      </c>
      <c r="AI138" s="108">
        <f t="shared" si="60"/>
        <v>8528.65592727272</v>
      </c>
      <c r="AJ138" s="168">
        <f t="shared" si="61"/>
        <v>0.426507278726708</v>
      </c>
      <c r="AK138" s="168">
        <f t="shared" si="62"/>
        <v>0.434743766382151</v>
      </c>
      <c r="AL138" s="175"/>
      <c r="AM138" s="97">
        <v>7903.63636363636</v>
      </c>
      <c r="AN138" s="97">
        <v>2284.46140909091</v>
      </c>
      <c r="AO138" s="168">
        <v>0.289039285714286</v>
      </c>
      <c r="AP138" s="151">
        <f t="shared" si="63"/>
        <v>31614.5454545454</v>
      </c>
      <c r="AQ138" s="151">
        <f t="shared" si="64"/>
        <v>9137.84563636364</v>
      </c>
      <c r="AR138" s="98">
        <f t="shared" si="65"/>
        <v>0.379117581090407</v>
      </c>
      <c r="AS138" s="98">
        <f t="shared" si="66"/>
        <v>0.405760848623341</v>
      </c>
      <c r="AV138" s="95">
        <f t="shared" si="67"/>
        <v>0</v>
      </c>
    </row>
    <row r="139" customHeight="1" spans="1:48">
      <c r="A139" s="119">
        <v>104533</v>
      </c>
      <c r="B139" s="119" t="s">
        <v>187</v>
      </c>
      <c r="C139" s="119" t="s">
        <v>173</v>
      </c>
      <c r="D139" s="27">
        <v>8</v>
      </c>
      <c r="E139" s="27">
        <v>100</v>
      </c>
      <c r="F139" s="63">
        <v>300</v>
      </c>
      <c r="G139" s="64">
        <v>9200</v>
      </c>
      <c r="H139" s="95">
        <v>2579.8916</v>
      </c>
      <c r="I139" s="159">
        <f>VLOOKUP(A139,[5]正式员工数!$A:$C,3,0)</f>
        <v>2</v>
      </c>
      <c r="J139" s="97">
        <f>VLOOKUP(A139,[4]查询时间段分门店销售汇总!$D:$L,9,0)</f>
        <v>10866.88</v>
      </c>
      <c r="K139" s="97">
        <f>VLOOKUP(A139,[4]查询时间段分门店销售汇总!$D:$M,10,0)</f>
        <v>2956.61</v>
      </c>
      <c r="L139" s="98">
        <v>0.280423</v>
      </c>
      <c r="M139" s="159">
        <f t="shared" si="51"/>
        <v>27600</v>
      </c>
      <c r="N139" s="159">
        <f t="shared" si="52"/>
        <v>7739.6748</v>
      </c>
      <c r="O139" s="98">
        <f t="shared" si="53"/>
        <v>0.393727536231884</v>
      </c>
      <c r="P139" s="112">
        <f t="shared" si="54"/>
        <v>0.382007006289205</v>
      </c>
      <c r="Q139" s="167"/>
      <c r="S139" s="151">
        <v>10036.3636363636</v>
      </c>
      <c r="T139" s="151">
        <v>2655.11999999999</v>
      </c>
      <c r="U139" s="168">
        <v>0.26455</v>
      </c>
      <c r="V139" s="151">
        <f t="shared" si="55"/>
        <v>30109.0909090908</v>
      </c>
      <c r="W139" s="151">
        <f t="shared" si="56"/>
        <v>7965.35999999997</v>
      </c>
      <c r="X139" s="168">
        <f t="shared" si="57"/>
        <v>0.360916908212562</v>
      </c>
      <c r="Y139" s="168">
        <f t="shared" si="58"/>
        <v>0.371183474444345</v>
      </c>
      <c r="Z139" s="175"/>
      <c r="AA139" s="175"/>
      <c r="AB139" s="175"/>
      <c r="AC139" s="97">
        <f>VLOOKUP(A139,[6]查询时间段分门店销售汇总!$D:$L,9,0)</f>
        <v>25232.77</v>
      </c>
      <c r="AD139" s="97">
        <f>VLOOKUP(A139,[6]查询时间段分门店销售汇总!$D:$M,10,0)</f>
        <v>6950.91</v>
      </c>
      <c r="AE139" s="95">
        <v>6690.90909090909</v>
      </c>
      <c r="AF139" s="95">
        <v>2238.74890909091</v>
      </c>
      <c r="AG139" s="168">
        <v>0.334595625</v>
      </c>
      <c r="AH139" s="108">
        <f t="shared" si="59"/>
        <v>26763.6363636364</v>
      </c>
      <c r="AI139" s="108">
        <f t="shared" si="60"/>
        <v>8954.99563636364</v>
      </c>
      <c r="AJ139" s="168">
        <f t="shared" si="61"/>
        <v>0.94280050951087</v>
      </c>
      <c r="AK139" s="168">
        <f t="shared" si="62"/>
        <v>0.776204733341731</v>
      </c>
      <c r="AL139" s="175"/>
      <c r="AM139" s="97">
        <v>7527.27272727273</v>
      </c>
      <c r="AN139" s="97">
        <v>2398.65954545455</v>
      </c>
      <c r="AO139" s="168">
        <v>0.3186625</v>
      </c>
      <c r="AP139" s="151">
        <f t="shared" si="63"/>
        <v>30109.0909090909</v>
      </c>
      <c r="AQ139" s="151">
        <f t="shared" si="64"/>
        <v>9594.6381818182</v>
      </c>
      <c r="AR139" s="98">
        <f t="shared" si="65"/>
        <v>0.838044897342995</v>
      </c>
      <c r="AS139" s="98">
        <f t="shared" si="66"/>
        <v>0.724457751118947</v>
      </c>
      <c r="AV139" s="95">
        <f t="shared" si="67"/>
        <v>0</v>
      </c>
    </row>
    <row r="140" customHeight="1" spans="1:48">
      <c r="A140" s="119">
        <v>117923</v>
      </c>
      <c r="B140" s="119" t="s">
        <v>188</v>
      </c>
      <c r="C140" s="119" t="s">
        <v>173</v>
      </c>
      <c r="D140" s="27">
        <v>8</v>
      </c>
      <c r="E140" s="27">
        <v>100</v>
      </c>
      <c r="F140" s="63">
        <v>300</v>
      </c>
      <c r="G140" s="64">
        <v>8050</v>
      </c>
      <c r="H140" s="95">
        <v>2075.7132</v>
      </c>
      <c r="I140" s="159">
        <f>VLOOKUP(A140,[5]正式员工数!$A:$C,3,0)</f>
        <v>3</v>
      </c>
      <c r="J140" s="97">
        <f>VLOOKUP(A140,[4]查询时间段分门店销售汇总!$D:$L,9,0)</f>
        <v>13285.28</v>
      </c>
      <c r="K140" s="97">
        <f>VLOOKUP(A140,[4]查询时间段分门店销售汇总!$D:$M,10,0)</f>
        <v>4022.01</v>
      </c>
      <c r="L140" s="98">
        <v>0.257852571428572</v>
      </c>
      <c r="M140" s="159">
        <f t="shared" si="51"/>
        <v>24150</v>
      </c>
      <c r="N140" s="159">
        <f t="shared" si="52"/>
        <v>6227.1396</v>
      </c>
      <c r="O140" s="98">
        <f t="shared" si="53"/>
        <v>0.550115113871636</v>
      </c>
      <c r="P140" s="112">
        <f t="shared" si="54"/>
        <v>0.645884026752829</v>
      </c>
      <c r="Q140" s="167"/>
      <c r="S140" s="151">
        <v>8781.81818181818</v>
      </c>
      <c r="T140" s="151">
        <v>2136.24</v>
      </c>
      <c r="U140" s="168">
        <v>0.243257142857143</v>
      </c>
      <c r="V140" s="151">
        <f t="shared" si="55"/>
        <v>26345.4545454545</v>
      </c>
      <c r="W140" s="151">
        <f t="shared" si="56"/>
        <v>6408.72</v>
      </c>
      <c r="X140" s="168">
        <f t="shared" si="57"/>
        <v>0.504272187715667</v>
      </c>
      <c r="Y140" s="168">
        <f t="shared" si="58"/>
        <v>0.627583979328165</v>
      </c>
      <c r="Z140" s="175"/>
      <c r="AA140" s="175"/>
      <c r="AB140" s="175"/>
      <c r="AC140" s="97">
        <f>VLOOKUP(A140,[6]查询时间段分门店销售汇总!$D:$L,9,0)</f>
        <v>8414.17</v>
      </c>
      <c r="AD140" s="97">
        <f>VLOOKUP(A140,[6]查询时间段分门店销售汇总!$D:$M,10,0)</f>
        <v>2934.55</v>
      </c>
      <c r="AE140" s="95">
        <v>5854.54545454545</v>
      </c>
      <c r="AF140" s="95">
        <v>1801.23872727273</v>
      </c>
      <c r="AG140" s="168">
        <v>0.307665</v>
      </c>
      <c r="AH140" s="108">
        <f t="shared" si="59"/>
        <v>23418.1818181818</v>
      </c>
      <c r="AI140" s="108">
        <f t="shared" si="60"/>
        <v>7204.95490909092</v>
      </c>
      <c r="AJ140" s="168">
        <f t="shared" si="61"/>
        <v>0.35930073757764</v>
      </c>
      <c r="AK140" s="168">
        <f t="shared" si="62"/>
        <v>0.407296095121609</v>
      </c>
      <c r="AL140" s="175"/>
      <c r="AM140" s="97">
        <v>6586.36363636364</v>
      </c>
      <c r="AN140" s="97">
        <v>1929.89863636364</v>
      </c>
      <c r="AO140" s="168">
        <v>0.293014285714286</v>
      </c>
      <c r="AP140" s="151">
        <f t="shared" si="63"/>
        <v>26345.4545454546</v>
      </c>
      <c r="AQ140" s="151">
        <f t="shared" si="64"/>
        <v>7719.59454545456</v>
      </c>
      <c r="AR140" s="98">
        <f t="shared" si="65"/>
        <v>0.319378433402346</v>
      </c>
      <c r="AS140" s="98">
        <f t="shared" si="66"/>
        <v>0.380143022113502</v>
      </c>
      <c r="AV140" s="95">
        <f t="shared" si="67"/>
        <v>0</v>
      </c>
    </row>
    <row r="141" customHeight="1" spans="1:48">
      <c r="A141" s="119">
        <v>117637</v>
      </c>
      <c r="B141" s="119" t="s">
        <v>189</v>
      </c>
      <c r="C141" s="119" t="s">
        <v>173</v>
      </c>
      <c r="D141" s="27">
        <v>8</v>
      </c>
      <c r="E141" s="27">
        <v>100</v>
      </c>
      <c r="F141" s="63">
        <v>300</v>
      </c>
      <c r="G141" s="64">
        <v>8050</v>
      </c>
      <c r="H141" s="95">
        <v>2001.9637</v>
      </c>
      <c r="I141" s="159">
        <f>VLOOKUP(A141,[5]正式员工数!$A:$C,3,0)</f>
        <v>3</v>
      </c>
      <c r="J141" s="97">
        <f>VLOOKUP(A141,[4]查询时间段分门店销售汇总!$D:$L,9,0)</f>
        <v>11548.71</v>
      </c>
      <c r="K141" s="97">
        <f>VLOOKUP(A141,[4]查询时间段分门店销售汇总!$D:$M,10,0)</f>
        <v>3695.73</v>
      </c>
      <c r="L141" s="98">
        <v>0.248691142857143</v>
      </c>
      <c r="M141" s="159">
        <f t="shared" si="51"/>
        <v>24150</v>
      </c>
      <c r="N141" s="159">
        <f t="shared" si="52"/>
        <v>6005.8911</v>
      </c>
      <c r="O141" s="98">
        <f t="shared" si="53"/>
        <v>0.478207453416149</v>
      </c>
      <c r="P141" s="112">
        <f t="shared" si="54"/>
        <v>0.615350817799544</v>
      </c>
      <c r="Q141" s="167"/>
      <c r="S141" s="151">
        <v>8781.81818181818</v>
      </c>
      <c r="T141" s="151">
        <v>2060.34</v>
      </c>
      <c r="U141" s="168">
        <v>0.234614285714286</v>
      </c>
      <c r="V141" s="151">
        <f t="shared" si="55"/>
        <v>26345.4545454545</v>
      </c>
      <c r="W141" s="151">
        <f t="shared" si="56"/>
        <v>6181.02</v>
      </c>
      <c r="X141" s="168">
        <f t="shared" si="57"/>
        <v>0.438356832298137</v>
      </c>
      <c r="Y141" s="168">
        <f t="shared" si="58"/>
        <v>0.59791587796189</v>
      </c>
      <c r="Z141" s="175"/>
      <c r="AA141" s="175"/>
      <c r="AB141" s="175"/>
      <c r="AC141" s="97">
        <f>VLOOKUP(A141,[6]查询时间段分门店销售汇总!$D:$L,9,0)</f>
        <v>12784.43</v>
      </c>
      <c r="AD141" s="97">
        <f>VLOOKUP(A141,[6]查询时间段分门店销售汇总!$D:$M,10,0)</f>
        <v>3359</v>
      </c>
      <c r="AE141" s="95">
        <v>5854.54545454545</v>
      </c>
      <c r="AF141" s="95">
        <v>1737.24122727273</v>
      </c>
      <c r="AG141" s="168">
        <v>0.29673375</v>
      </c>
      <c r="AH141" s="108">
        <f t="shared" si="59"/>
        <v>23418.1818181818</v>
      </c>
      <c r="AI141" s="108">
        <f t="shared" si="60"/>
        <v>6948.96490909092</v>
      </c>
      <c r="AJ141" s="168">
        <f t="shared" si="61"/>
        <v>0.545918982919255</v>
      </c>
      <c r="AK141" s="168">
        <f t="shared" si="62"/>
        <v>0.483381344407945</v>
      </c>
      <c r="AL141" s="175"/>
      <c r="AM141" s="97">
        <v>6586.36363636364</v>
      </c>
      <c r="AN141" s="97">
        <v>1861.32988636364</v>
      </c>
      <c r="AO141" s="168">
        <v>0.282603571428572</v>
      </c>
      <c r="AP141" s="151">
        <f t="shared" si="63"/>
        <v>26345.4545454546</v>
      </c>
      <c r="AQ141" s="151">
        <f t="shared" si="64"/>
        <v>7445.31954545456</v>
      </c>
      <c r="AR141" s="98">
        <f t="shared" si="65"/>
        <v>0.485261318150448</v>
      </c>
      <c r="AS141" s="98">
        <f t="shared" si="66"/>
        <v>0.451155921447415</v>
      </c>
      <c r="AV141" s="95">
        <f t="shared" si="67"/>
        <v>0</v>
      </c>
    </row>
    <row r="142" customHeight="1" spans="1:48">
      <c r="A142" s="61">
        <v>123007</v>
      </c>
      <c r="B142" s="61" t="s">
        <v>190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6400</v>
      </c>
      <c r="H142" s="95">
        <v>1599.08571428572</v>
      </c>
      <c r="I142" s="159">
        <f>VLOOKUP(A142,[5]正式员工数!$A:$C,3,0)</f>
        <v>2</v>
      </c>
      <c r="J142" s="97">
        <f>VLOOKUP(A142,[4]查询时间段分门店销售汇总!$D:$L,9,0)</f>
        <v>8641.8</v>
      </c>
      <c r="K142" s="97">
        <f>VLOOKUP(A142,[4]查询时间段分门店销售汇总!$D:$M,10,0)</f>
        <v>2291.8</v>
      </c>
      <c r="L142" s="98">
        <v>0.249857142857143</v>
      </c>
      <c r="M142" s="159">
        <f t="shared" si="51"/>
        <v>19200</v>
      </c>
      <c r="N142" s="159">
        <f t="shared" si="52"/>
        <v>4797.25714285716</v>
      </c>
      <c r="O142" s="98">
        <f t="shared" si="53"/>
        <v>0.45009375</v>
      </c>
      <c r="P142" s="112">
        <f t="shared" si="54"/>
        <v>0.477731322660566</v>
      </c>
      <c r="Q142" s="167"/>
      <c r="S142" s="151">
        <v>6981.81818181818</v>
      </c>
      <c r="T142" s="151">
        <v>1645.71428571429</v>
      </c>
      <c r="U142" s="168">
        <v>0.235714285714286</v>
      </c>
      <c r="V142" s="151">
        <f t="shared" si="55"/>
        <v>20945.4545454545</v>
      </c>
      <c r="W142" s="151">
        <f t="shared" si="56"/>
        <v>4937.14285714287</v>
      </c>
      <c r="X142" s="168">
        <f t="shared" si="57"/>
        <v>0.412585937500001</v>
      </c>
      <c r="Y142" s="168">
        <f t="shared" si="58"/>
        <v>0.464195601851851</v>
      </c>
      <c r="Z142" s="175"/>
      <c r="AA142" s="175"/>
      <c r="AB142" s="175"/>
      <c r="AC142" s="97">
        <f>VLOOKUP(A142,[6]查询时间段分门店销售汇总!$D:$L,9,0)</f>
        <v>8876.3</v>
      </c>
      <c r="AD142" s="97">
        <f>VLOOKUP(A142,[6]查询时间段分门店销售汇总!$D:$M,10,0)</f>
        <v>3152.29</v>
      </c>
      <c r="AE142" s="95">
        <v>4654.54545454545</v>
      </c>
      <c r="AF142" s="95">
        <v>1387.63636363636</v>
      </c>
      <c r="AG142" s="168">
        <v>0.298125</v>
      </c>
      <c r="AH142" s="108">
        <f t="shared" si="59"/>
        <v>18618.1818181818</v>
      </c>
      <c r="AI142" s="108">
        <f t="shared" si="60"/>
        <v>5550.54545454544</v>
      </c>
      <c r="AJ142" s="168">
        <f t="shared" si="61"/>
        <v>0.47675439453125</v>
      </c>
      <c r="AK142" s="168">
        <f t="shared" si="62"/>
        <v>0.567924364517821</v>
      </c>
      <c r="AL142" s="175"/>
      <c r="AM142" s="97">
        <v>5236.36363636364</v>
      </c>
      <c r="AN142" s="97">
        <v>1486.75324675325</v>
      </c>
      <c r="AO142" s="168">
        <v>0.283928571428572</v>
      </c>
      <c r="AP142" s="151">
        <f t="shared" si="63"/>
        <v>20945.4545454546</v>
      </c>
      <c r="AQ142" s="151">
        <f t="shared" si="64"/>
        <v>5947.012987013</v>
      </c>
      <c r="AR142" s="98">
        <f t="shared" si="65"/>
        <v>0.423781684027777</v>
      </c>
      <c r="AS142" s="98">
        <f t="shared" si="66"/>
        <v>0.530062740216631</v>
      </c>
      <c r="AV142" s="95">
        <f t="shared" si="67"/>
        <v>0</v>
      </c>
    </row>
    <row r="143" customHeight="1" spans="1:48">
      <c r="A143" s="61">
        <v>591</v>
      </c>
      <c r="B143" s="61" t="s">
        <v>191</v>
      </c>
      <c r="C143" s="61" t="s">
        <v>173</v>
      </c>
      <c r="D143" s="62">
        <v>9</v>
      </c>
      <c r="E143" s="62">
        <v>50</v>
      </c>
      <c r="F143" s="63">
        <v>150</v>
      </c>
      <c r="G143" s="64">
        <v>5500</v>
      </c>
      <c r="H143" s="95">
        <v>1298.6325</v>
      </c>
      <c r="I143" s="159">
        <f>VLOOKUP(A143,[5]正式员工数!$A:$C,3,0)</f>
        <v>2</v>
      </c>
      <c r="J143" s="97">
        <f>VLOOKUP(A143,[4]查询时间段分门店销售汇总!$D:$L,9,0)</f>
        <v>9055.6</v>
      </c>
      <c r="K143" s="97">
        <f>VLOOKUP(A143,[4]查询时间段分门店销售汇总!$D:$M,10,0)</f>
        <v>2738</v>
      </c>
      <c r="L143" s="98">
        <v>0.236115</v>
      </c>
      <c r="M143" s="159">
        <f t="shared" si="51"/>
        <v>16500</v>
      </c>
      <c r="N143" s="159">
        <f t="shared" si="52"/>
        <v>3895.8975</v>
      </c>
      <c r="O143" s="98">
        <f t="shared" si="53"/>
        <v>0.548824242424242</v>
      </c>
      <c r="P143" s="112">
        <f t="shared" si="54"/>
        <v>0.702790563663443</v>
      </c>
      <c r="Q143" s="167"/>
      <c r="S143" s="151">
        <v>6000</v>
      </c>
      <c r="T143" s="151">
        <v>1336.5</v>
      </c>
      <c r="U143" s="168">
        <v>0.22275</v>
      </c>
      <c r="V143" s="151">
        <f t="shared" si="55"/>
        <v>18000</v>
      </c>
      <c r="W143" s="151">
        <f t="shared" si="56"/>
        <v>4009.5</v>
      </c>
      <c r="X143" s="168">
        <f t="shared" si="57"/>
        <v>0.503088888888889</v>
      </c>
      <c r="Y143" s="168">
        <f t="shared" si="58"/>
        <v>0.682878164359646</v>
      </c>
      <c r="Z143" s="175"/>
      <c r="AA143" s="175"/>
      <c r="AB143" s="175"/>
      <c r="AC143" s="97">
        <f>VLOOKUP(A143,[6]查询时间段分门店销售汇总!$D:$L,9,0)</f>
        <v>4572.29</v>
      </c>
      <c r="AD143" s="97">
        <f>VLOOKUP(A143,[6]查询时间段分门店销售汇总!$D:$M,10,0)</f>
        <v>1520.25</v>
      </c>
      <c r="AE143" s="95">
        <v>4000</v>
      </c>
      <c r="AF143" s="95">
        <v>1126.9125</v>
      </c>
      <c r="AG143" s="168">
        <v>0.281728125</v>
      </c>
      <c r="AH143" s="108">
        <f t="shared" si="59"/>
        <v>16000</v>
      </c>
      <c r="AI143" s="108">
        <f t="shared" si="60"/>
        <v>4507.65</v>
      </c>
      <c r="AJ143" s="168">
        <f t="shared" si="61"/>
        <v>0.285768125</v>
      </c>
      <c r="AK143" s="168">
        <f t="shared" si="62"/>
        <v>0.337259991348042</v>
      </c>
      <c r="AL143" s="175"/>
      <c r="AM143" s="97">
        <v>4500</v>
      </c>
      <c r="AN143" s="97">
        <v>1207.40625</v>
      </c>
      <c r="AO143" s="168">
        <v>0.2683125</v>
      </c>
      <c r="AP143" s="151">
        <f t="shared" si="63"/>
        <v>18000</v>
      </c>
      <c r="AQ143" s="151">
        <f t="shared" si="64"/>
        <v>4829.625</v>
      </c>
      <c r="AR143" s="98">
        <f t="shared" si="65"/>
        <v>0.254016111111111</v>
      </c>
      <c r="AS143" s="98">
        <f t="shared" si="66"/>
        <v>0.314775991924839</v>
      </c>
      <c r="AV143" s="95">
        <f t="shared" si="67"/>
        <v>0</v>
      </c>
    </row>
    <row r="144" customHeight="1" spans="1:48">
      <c r="A144" s="119">
        <v>122686</v>
      </c>
      <c r="B144" s="119" t="s">
        <v>192</v>
      </c>
      <c r="C144" s="119" t="s">
        <v>173</v>
      </c>
      <c r="D144" s="27">
        <v>10</v>
      </c>
      <c r="E144" s="27">
        <v>50</v>
      </c>
      <c r="F144" s="63">
        <v>150</v>
      </c>
      <c r="G144" s="64">
        <v>4400</v>
      </c>
      <c r="H144" s="95">
        <v>1062.72571428571</v>
      </c>
      <c r="I144" s="159">
        <f>VLOOKUP(A144,[5]正式员工数!$A:$C,3,0)</f>
        <v>2</v>
      </c>
      <c r="J144" s="97">
        <f>VLOOKUP(A144,[4]查询时间段分门店销售汇总!$D:$L,9,0)</f>
        <v>4717.42</v>
      </c>
      <c r="K144" s="97">
        <f>VLOOKUP(A144,[4]查询时间段分门店销售汇总!$D:$M,10,0)</f>
        <v>1259.21</v>
      </c>
      <c r="L144" s="98">
        <v>0.241528571428572</v>
      </c>
      <c r="M144" s="159">
        <f t="shared" si="51"/>
        <v>13200</v>
      </c>
      <c r="N144" s="159">
        <f t="shared" si="52"/>
        <v>3188.17714285713</v>
      </c>
      <c r="O144" s="98">
        <f t="shared" si="53"/>
        <v>0.357380303030303</v>
      </c>
      <c r="P144" s="112">
        <f t="shared" si="54"/>
        <v>0.394962369898788</v>
      </c>
      <c r="Q144" s="167"/>
      <c r="S144" s="151">
        <v>4800</v>
      </c>
      <c r="T144" s="151">
        <v>1093.71428571429</v>
      </c>
      <c r="U144" s="168">
        <v>0.227857142857143</v>
      </c>
      <c r="V144" s="151">
        <f t="shared" si="55"/>
        <v>14400</v>
      </c>
      <c r="W144" s="151">
        <f t="shared" si="56"/>
        <v>3281.14285714287</v>
      </c>
      <c r="X144" s="168">
        <f t="shared" si="57"/>
        <v>0.327598611111111</v>
      </c>
      <c r="Y144" s="168">
        <f t="shared" si="58"/>
        <v>0.38377176941832</v>
      </c>
      <c r="Z144" s="175"/>
      <c r="AA144" s="175"/>
      <c r="AB144" s="175"/>
      <c r="AC144" s="97">
        <f>VLOOKUP(A144,[6]查询时间段分门店销售汇总!$D:$L,9,0)</f>
        <v>4190.77</v>
      </c>
      <c r="AD144" s="97">
        <f>VLOOKUP(A144,[6]查询时间段分门店销售汇总!$D:$M,10,0)</f>
        <v>1600.28</v>
      </c>
      <c r="AE144" s="95">
        <v>3200</v>
      </c>
      <c r="AF144" s="95">
        <v>922.200000000001</v>
      </c>
      <c r="AG144" s="168">
        <v>0.2881875</v>
      </c>
      <c r="AH144" s="108">
        <f t="shared" si="59"/>
        <v>12800</v>
      </c>
      <c r="AI144" s="108">
        <f t="shared" si="60"/>
        <v>3688.8</v>
      </c>
      <c r="AJ144" s="168">
        <f t="shared" si="61"/>
        <v>0.32740390625</v>
      </c>
      <c r="AK144" s="168">
        <f t="shared" si="62"/>
        <v>0.43382129689872</v>
      </c>
      <c r="AL144" s="175"/>
      <c r="AM144" s="97">
        <v>3600</v>
      </c>
      <c r="AN144" s="97">
        <v>988.071428571429</v>
      </c>
      <c r="AO144" s="168">
        <v>0.274464285714286</v>
      </c>
      <c r="AP144" s="151">
        <f t="shared" si="63"/>
        <v>14400</v>
      </c>
      <c r="AQ144" s="151">
        <f t="shared" si="64"/>
        <v>3952.28571428572</v>
      </c>
      <c r="AR144" s="98">
        <f t="shared" si="65"/>
        <v>0.291025694444444</v>
      </c>
      <c r="AS144" s="98">
        <f t="shared" si="66"/>
        <v>0.404899877105472</v>
      </c>
      <c r="AV144" s="95">
        <f t="shared" si="67"/>
        <v>0</v>
      </c>
    </row>
    <row r="145" customHeight="1" spans="1:48">
      <c r="A145" s="119">
        <v>122718</v>
      </c>
      <c r="B145" s="119" t="s">
        <v>193</v>
      </c>
      <c r="C145" s="119" t="s">
        <v>173</v>
      </c>
      <c r="D145" s="27">
        <v>10</v>
      </c>
      <c r="E145" s="27">
        <v>50</v>
      </c>
      <c r="F145" s="63">
        <v>150</v>
      </c>
      <c r="G145" s="64">
        <v>4400</v>
      </c>
      <c r="H145" s="95">
        <v>952.78857142857</v>
      </c>
      <c r="I145" s="159">
        <f>VLOOKUP(A145,[5]正式员工数!$A:$C,3,0)</f>
        <v>3</v>
      </c>
      <c r="J145" s="97">
        <f>VLOOKUP(A145,[4]查询时间段分门店销售汇总!$D:$L,9,0)</f>
        <v>5309.9</v>
      </c>
      <c r="K145" s="97">
        <f>VLOOKUP(A145,[4]查询时间段分门店销售汇总!$D:$M,10,0)</f>
        <v>1391.23</v>
      </c>
      <c r="L145" s="98">
        <v>0.216542857142857</v>
      </c>
      <c r="M145" s="159">
        <f t="shared" si="51"/>
        <v>13200</v>
      </c>
      <c r="N145" s="159">
        <f t="shared" si="52"/>
        <v>2858.36571428571</v>
      </c>
      <c r="O145" s="98">
        <f t="shared" si="53"/>
        <v>0.402265151515151</v>
      </c>
      <c r="P145" s="112">
        <f t="shared" si="54"/>
        <v>0.486722182905717</v>
      </c>
      <c r="Q145" s="167"/>
      <c r="S145" s="151">
        <v>4800</v>
      </c>
      <c r="T145" s="151">
        <v>980.571428571427</v>
      </c>
      <c r="U145" s="168">
        <v>0.204285714285714</v>
      </c>
      <c r="V145" s="151">
        <f t="shared" si="55"/>
        <v>14400</v>
      </c>
      <c r="W145" s="151">
        <f t="shared" si="56"/>
        <v>2941.71428571428</v>
      </c>
      <c r="X145" s="168">
        <f t="shared" si="57"/>
        <v>0.368743055555556</v>
      </c>
      <c r="Y145" s="168">
        <f t="shared" si="58"/>
        <v>0.472931721056722</v>
      </c>
      <c r="Z145" s="175"/>
      <c r="AA145" s="175"/>
      <c r="AB145" s="175"/>
      <c r="AC145" s="97">
        <f>VLOOKUP(A145,[6]查询时间段分门店销售汇总!$D:$L,9,0)</f>
        <v>8205.88</v>
      </c>
      <c r="AD145" s="97">
        <f>VLOOKUP(A145,[6]查询时间段分门店销售汇总!$D:$M,10,0)</f>
        <v>2674.17</v>
      </c>
      <c r="AE145" s="95">
        <v>3200</v>
      </c>
      <c r="AF145" s="95">
        <v>826.799999999999</v>
      </c>
      <c r="AG145" s="168">
        <v>0.258375</v>
      </c>
      <c r="AH145" s="108">
        <f t="shared" si="59"/>
        <v>12800</v>
      </c>
      <c r="AI145" s="108">
        <f t="shared" si="60"/>
        <v>3307.2</v>
      </c>
      <c r="AJ145" s="168">
        <f t="shared" si="61"/>
        <v>0.641084375</v>
      </c>
      <c r="AK145" s="168">
        <f t="shared" si="62"/>
        <v>0.808590348330915</v>
      </c>
      <c r="AL145" s="175"/>
      <c r="AM145" s="97">
        <v>3600</v>
      </c>
      <c r="AN145" s="97">
        <v>885.857142857142</v>
      </c>
      <c r="AO145" s="168">
        <v>0.246071428571428</v>
      </c>
      <c r="AP145" s="151">
        <f t="shared" si="63"/>
        <v>14400</v>
      </c>
      <c r="AQ145" s="151">
        <f t="shared" si="64"/>
        <v>3543.42857142857</v>
      </c>
      <c r="AR145" s="98">
        <f t="shared" si="65"/>
        <v>0.569852777777778</v>
      </c>
      <c r="AS145" s="98">
        <f t="shared" si="66"/>
        <v>0.754684325108854</v>
      </c>
      <c r="AV145" s="95">
        <f t="shared" si="67"/>
        <v>0</v>
      </c>
    </row>
    <row r="146" customHeight="1" spans="7:48">
      <c r="G146" s="64">
        <f>SUM(G3:G145)</f>
        <v>2192861</v>
      </c>
      <c r="H146" s="64">
        <f>SUM(H3:H145)</f>
        <v>526134.81044129</v>
      </c>
      <c r="I146" s="159"/>
      <c r="J146" s="97">
        <f>SUM(J3:J145)</f>
        <v>4747188.59</v>
      </c>
      <c r="K146" s="97">
        <f>SUM(K3:K145)</f>
        <v>1217220.57</v>
      </c>
      <c r="L146" s="98">
        <f>H146/G146</f>
        <v>0.239930761886545</v>
      </c>
      <c r="M146" s="159">
        <f t="shared" si="51"/>
        <v>6578583</v>
      </c>
      <c r="N146" s="159">
        <f t="shared" si="52"/>
        <v>1578404.43132387</v>
      </c>
      <c r="O146" s="98">
        <f t="shared" si="53"/>
        <v>0.721612631473981</v>
      </c>
      <c r="P146" s="112">
        <f t="shared" si="54"/>
        <v>0.771171536169009</v>
      </c>
      <c r="Q146" s="167"/>
      <c r="R146" s="113">
        <f>SUM(R3:R145)</f>
        <v>1305.35046218569</v>
      </c>
      <c r="S146" s="151">
        <f>SUM(S3:S145)</f>
        <v>2392212</v>
      </c>
      <c r="T146" s="151">
        <f>SUM(T3:T145)</f>
        <v>540780.457073566</v>
      </c>
      <c r="U146" s="168">
        <f>T146/S146</f>
        <v>0.226058751094621</v>
      </c>
      <c r="V146" s="151">
        <f t="shared" si="55"/>
        <v>7176636</v>
      </c>
      <c r="W146" s="151">
        <f t="shared" si="56"/>
        <v>1622341.3712207</v>
      </c>
      <c r="X146" s="168">
        <f t="shared" si="57"/>
        <v>0.661478245517816</v>
      </c>
      <c r="Y146" s="168">
        <f t="shared" si="58"/>
        <v>0.750286340219584</v>
      </c>
      <c r="Z146" s="175"/>
      <c r="AA146" s="175"/>
      <c r="AB146" s="174">
        <f>SUM(AB3:AB145)</f>
        <v>2861.74280285712</v>
      </c>
      <c r="AC146" s="97">
        <f>SUM(AC3:AC145)</f>
        <v>4977131.63</v>
      </c>
      <c r="AD146" s="97">
        <f>SUM(AD3:AD145)</f>
        <v>1291938.95</v>
      </c>
      <c r="AE146" s="95">
        <f>SUM(AE3:AE145)</f>
        <v>1594808</v>
      </c>
      <c r="AF146" s="95">
        <f>SUM(AF3:AF145)</f>
        <v>456563.265258971</v>
      </c>
      <c r="AG146" s="168">
        <f>AF146/AE146</f>
        <v>0.286281022705537</v>
      </c>
      <c r="AH146" s="108">
        <f t="shared" si="59"/>
        <v>6379232</v>
      </c>
      <c r="AI146" s="108">
        <f t="shared" si="60"/>
        <v>1826253.06103588</v>
      </c>
      <c r="AJ146" s="168">
        <f t="shared" si="61"/>
        <v>0.780208594075274</v>
      </c>
      <c r="AK146" s="168">
        <f t="shared" si="62"/>
        <v>0.70742602849749</v>
      </c>
      <c r="AL146" s="175"/>
      <c r="AM146" s="97">
        <f>SUM(AM3:AM145)</f>
        <v>1794159</v>
      </c>
      <c r="AN146" s="97">
        <f>SUM(AN3:AN145)</f>
        <v>489174.927063184</v>
      </c>
      <c r="AO146" s="168">
        <f>AN146/AM146</f>
        <v>0.272648593052892</v>
      </c>
      <c r="AP146" s="151">
        <f t="shared" si="63"/>
        <v>7176636</v>
      </c>
      <c r="AQ146" s="151">
        <f t="shared" si="64"/>
        <v>1956699.70825274</v>
      </c>
      <c r="AR146" s="98">
        <f t="shared" si="65"/>
        <v>0.693518750289133</v>
      </c>
      <c r="AS146" s="98">
        <f t="shared" si="66"/>
        <v>0.660264293264323</v>
      </c>
      <c r="AT146" s="123">
        <v>800</v>
      </c>
      <c r="AV146" s="95">
        <f t="shared" si="67"/>
        <v>4967.09326504281</v>
      </c>
    </row>
  </sheetData>
  <mergeCells count="5">
    <mergeCell ref="A1:E1"/>
    <mergeCell ref="G1:N1"/>
    <mergeCell ref="S1:AB1"/>
    <mergeCell ref="AC1:AK1"/>
    <mergeCell ref="AM1:AT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4"/>
  <sheetViews>
    <sheetView tabSelected="1" workbookViewId="0">
      <selection activeCell="E19" sqref="E19"/>
    </sheetView>
  </sheetViews>
  <sheetFormatPr defaultColWidth="9" defaultRowHeight="13.5"/>
  <cols>
    <col min="7" max="7" width="21.375" customWidth="1"/>
    <col min="8" max="8" width="14.125" customWidth="1"/>
    <col min="9" max="9" width="13.75" customWidth="1"/>
  </cols>
  <sheetData>
    <row r="1" s="145" customFormat="1" spans="1:10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61" t="s">
        <v>200</v>
      </c>
      <c r="H1" s="148" t="s">
        <v>201</v>
      </c>
      <c r="I1" s="149" t="s">
        <v>39</v>
      </c>
      <c r="J1" s="146"/>
    </row>
    <row r="2" spans="1:9">
      <c r="A2" s="147">
        <v>1</v>
      </c>
      <c r="B2" s="147">
        <v>587</v>
      </c>
      <c r="C2" s="147" t="s">
        <v>202</v>
      </c>
      <c r="D2" s="147" t="s">
        <v>203</v>
      </c>
      <c r="E2" s="147">
        <v>8073</v>
      </c>
      <c r="F2" s="147" t="s">
        <v>204</v>
      </c>
      <c r="G2" s="147"/>
      <c r="H2" s="147">
        <v>28.04</v>
      </c>
      <c r="I2" s="147">
        <v>56.08</v>
      </c>
    </row>
    <row r="3" spans="1:9">
      <c r="A3" s="147">
        <v>2</v>
      </c>
      <c r="B3" s="147">
        <v>587</v>
      </c>
      <c r="C3" s="147" t="s">
        <v>202</v>
      </c>
      <c r="D3" s="147" t="s">
        <v>203</v>
      </c>
      <c r="E3" s="147">
        <v>6497</v>
      </c>
      <c r="F3" s="147" t="s">
        <v>205</v>
      </c>
      <c r="G3" s="147"/>
      <c r="H3" s="147">
        <v>28.04</v>
      </c>
      <c r="I3" s="147">
        <v>56.08</v>
      </c>
    </row>
    <row r="4" spans="1:9">
      <c r="A4" s="147"/>
      <c r="B4" s="147"/>
      <c r="C4" s="147"/>
      <c r="D4" s="147"/>
      <c r="E4" s="147"/>
      <c r="F4" s="147"/>
      <c r="G4" s="147"/>
      <c r="H4" s="147"/>
      <c r="I4" s="147"/>
    </row>
    <row r="5" spans="1:9">
      <c r="A5" s="147"/>
      <c r="B5" s="147"/>
      <c r="C5" s="147"/>
      <c r="D5" s="147"/>
      <c r="E5" s="147"/>
      <c r="F5" s="147"/>
      <c r="G5" s="147"/>
      <c r="H5" s="147"/>
      <c r="I5" s="147"/>
    </row>
    <row r="6" spans="1:9">
      <c r="A6" s="147"/>
      <c r="B6" s="147"/>
      <c r="C6" s="147"/>
      <c r="D6" s="147"/>
      <c r="E6" s="147"/>
      <c r="F6" s="147"/>
      <c r="G6" s="147"/>
      <c r="H6" s="147"/>
      <c r="I6" s="147"/>
    </row>
    <row r="7" spans="1:9">
      <c r="A7" s="147"/>
      <c r="B7" s="147"/>
      <c r="C7" s="147"/>
      <c r="D7" s="147"/>
      <c r="E7" s="147"/>
      <c r="F7" s="147"/>
      <c r="G7" s="147"/>
      <c r="H7" s="147"/>
      <c r="I7" s="147"/>
    </row>
    <row r="8" spans="1:9">
      <c r="A8" s="147"/>
      <c r="B8" s="147"/>
      <c r="C8" s="147"/>
      <c r="D8" s="147"/>
      <c r="E8" s="147"/>
      <c r="F8" s="147"/>
      <c r="G8" s="147"/>
      <c r="H8" s="147"/>
      <c r="I8" s="147"/>
    </row>
    <row r="9" spans="1:9">
      <c r="A9" s="147"/>
      <c r="B9" s="147"/>
      <c r="C9" s="147"/>
      <c r="D9" s="147"/>
      <c r="E9" s="147"/>
      <c r="F9" s="147"/>
      <c r="G9" s="147"/>
      <c r="H9" s="147"/>
      <c r="I9" s="147"/>
    </row>
    <row r="10" spans="1:9">
      <c r="A10" s="147"/>
      <c r="B10" s="147"/>
      <c r="C10" s="147"/>
      <c r="D10" s="147"/>
      <c r="E10" s="147"/>
      <c r="F10" s="147"/>
      <c r="G10" s="147"/>
      <c r="H10" s="147"/>
      <c r="I10" s="147"/>
    </row>
    <row r="11" spans="1:9">
      <c r="A11" s="147"/>
      <c r="B11" s="147"/>
      <c r="C11" s="147"/>
      <c r="D11" s="147"/>
      <c r="E11" s="147"/>
      <c r="F11" s="147"/>
      <c r="G11" s="147"/>
      <c r="H11" s="147"/>
      <c r="I11" s="147"/>
    </row>
    <row r="12" spans="1:9">
      <c r="A12" s="147"/>
      <c r="B12" s="147"/>
      <c r="C12" s="147"/>
      <c r="D12" s="147"/>
      <c r="E12" s="147"/>
      <c r="F12" s="147"/>
      <c r="G12" s="147"/>
      <c r="H12" s="147"/>
      <c r="I12" s="147"/>
    </row>
    <row r="13" spans="1:9">
      <c r="A13" s="147"/>
      <c r="B13" s="147"/>
      <c r="C13" s="147"/>
      <c r="D13" s="147"/>
      <c r="E13" s="147"/>
      <c r="F13" s="147"/>
      <c r="G13" s="147"/>
      <c r="H13" s="147"/>
      <c r="I13" s="147"/>
    </row>
    <row r="14" spans="1:9">
      <c r="A14" s="147"/>
      <c r="B14" s="147"/>
      <c r="C14" s="147"/>
      <c r="D14" s="147"/>
      <c r="E14" s="147"/>
      <c r="F14" s="147"/>
      <c r="G14" s="147"/>
      <c r="H14" s="147"/>
      <c r="I14" s="1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9"/>
  <sheetViews>
    <sheetView workbookViewId="0">
      <selection activeCell="K6" sqref="K6"/>
    </sheetView>
  </sheetViews>
  <sheetFormatPr defaultColWidth="9" defaultRowHeight="13.5" outlineLevelCol="7"/>
  <cols>
    <col min="7" max="7" width="10.875" customWidth="1"/>
  </cols>
  <sheetData>
    <row r="1" s="145" customFormat="1" spans="1:8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145" t="s">
        <v>206</v>
      </c>
      <c r="H1" s="146"/>
    </row>
    <row r="2" spans="1:7">
      <c r="A2" s="147">
        <v>1</v>
      </c>
      <c r="B2" s="147">
        <v>587</v>
      </c>
      <c r="C2" s="147" t="s">
        <v>202</v>
      </c>
      <c r="D2" s="147" t="s">
        <v>203</v>
      </c>
      <c r="E2" s="147">
        <v>8073</v>
      </c>
      <c r="F2" s="147" t="s">
        <v>204</v>
      </c>
      <c r="G2" s="147">
        <v>20</v>
      </c>
    </row>
    <row r="3" spans="1:7">
      <c r="A3" s="147">
        <v>2</v>
      </c>
      <c r="B3" s="147">
        <v>587</v>
      </c>
      <c r="C3" s="147" t="s">
        <v>202</v>
      </c>
      <c r="D3" s="147" t="s">
        <v>203</v>
      </c>
      <c r="E3" s="147">
        <v>6497</v>
      </c>
      <c r="F3" s="147" t="s">
        <v>205</v>
      </c>
      <c r="G3" s="147">
        <v>20</v>
      </c>
    </row>
    <row r="4" spans="1:7">
      <c r="A4" s="147"/>
      <c r="B4" s="147"/>
      <c r="C4" s="147"/>
      <c r="D4" s="147"/>
      <c r="E4" s="147"/>
      <c r="F4" s="147"/>
      <c r="G4" s="147"/>
    </row>
    <row r="5" spans="1:7">
      <c r="A5" s="147"/>
      <c r="B5" s="147"/>
      <c r="C5" s="147"/>
      <c r="D5" s="147"/>
      <c r="E5" s="147"/>
      <c r="F5" s="147"/>
      <c r="G5" s="147"/>
    </row>
    <row r="6" spans="1:7">
      <c r="A6" s="147"/>
      <c r="B6" s="147"/>
      <c r="C6" s="147"/>
      <c r="D6" s="147"/>
      <c r="E6" s="147"/>
      <c r="F6" s="147"/>
      <c r="G6" s="147"/>
    </row>
    <row r="7" spans="1:7">
      <c r="A7" s="147"/>
      <c r="B7" s="147"/>
      <c r="C7" s="147"/>
      <c r="D7" s="147"/>
      <c r="E7" s="147"/>
      <c r="F7" s="147"/>
      <c r="G7" s="147"/>
    </row>
    <row r="8" spans="1:7">
      <c r="A8" s="147"/>
      <c r="B8" s="147"/>
      <c r="C8" s="147"/>
      <c r="D8" s="147"/>
      <c r="E8" s="147"/>
      <c r="F8" s="147"/>
      <c r="G8" s="147"/>
    </row>
    <row r="9" spans="1:7">
      <c r="A9" s="147"/>
      <c r="B9" s="147"/>
      <c r="C9" s="147"/>
      <c r="D9" s="147"/>
      <c r="E9" s="147"/>
      <c r="F9" s="147"/>
      <c r="G9" s="147"/>
    </row>
    <row r="10" spans="1:7">
      <c r="A10" s="147"/>
      <c r="B10" s="147"/>
      <c r="C10" s="147"/>
      <c r="D10" s="147"/>
      <c r="E10" s="147"/>
      <c r="F10" s="147"/>
      <c r="G10" s="147"/>
    </row>
    <row r="11" spans="1:7">
      <c r="A11" s="147"/>
      <c r="B11" s="147"/>
      <c r="C11" s="147"/>
      <c r="D11" s="147"/>
      <c r="E11" s="147"/>
      <c r="F11" s="147"/>
      <c r="G11" s="147"/>
    </row>
    <row r="12" spans="1:7">
      <c r="A12" s="147"/>
      <c r="B12" s="147"/>
      <c r="C12" s="147"/>
      <c r="D12" s="147"/>
      <c r="E12" s="147"/>
      <c r="F12" s="147"/>
      <c r="G12" s="147"/>
    </row>
    <row r="13" spans="1:7">
      <c r="A13" s="147"/>
      <c r="B13" s="147"/>
      <c r="C13" s="147"/>
      <c r="D13" s="147"/>
      <c r="E13" s="147"/>
      <c r="F13" s="147"/>
      <c r="G13" s="147"/>
    </row>
    <row r="14" spans="1:7">
      <c r="A14" s="147"/>
      <c r="B14" s="147"/>
      <c r="C14" s="147"/>
      <c r="D14" s="147"/>
      <c r="E14" s="147"/>
      <c r="F14" s="147"/>
      <c r="G14" s="147"/>
    </row>
    <row r="15" spans="1:7">
      <c r="A15" s="147"/>
      <c r="B15" s="147"/>
      <c r="C15" s="147"/>
      <c r="D15" s="147"/>
      <c r="E15" s="147"/>
      <c r="F15" s="147"/>
      <c r="G15" s="147"/>
    </row>
    <row r="16" spans="1:7">
      <c r="A16" s="147"/>
      <c r="B16" s="147"/>
      <c r="C16" s="147"/>
      <c r="D16" s="147"/>
      <c r="E16" s="147"/>
      <c r="F16" s="147"/>
      <c r="G16" s="147"/>
    </row>
    <row r="17" spans="1:7">
      <c r="A17" s="147"/>
      <c r="B17" s="147"/>
      <c r="C17" s="147"/>
      <c r="D17" s="147"/>
      <c r="E17" s="147"/>
      <c r="F17" s="147"/>
      <c r="G17" s="147"/>
    </row>
    <row r="18" spans="1:7">
      <c r="A18" s="147"/>
      <c r="B18" s="147"/>
      <c r="C18" s="147"/>
      <c r="D18" s="147"/>
      <c r="E18" s="147"/>
      <c r="F18" s="147"/>
      <c r="G18" s="147"/>
    </row>
    <row r="19" spans="1:7">
      <c r="A19" s="147"/>
      <c r="B19" s="147"/>
      <c r="C19" s="147"/>
      <c r="D19" s="147"/>
      <c r="E19" s="147"/>
      <c r="F19" s="147"/>
      <c r="G19" s="14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13" workbookViewId="0">
      <selection activeCell="H33" sqref="H33"/>
    </sheetView>
  </sheetViews>
  <sheetFormatPr defaultColWidth="9" defaultRowHeight="13.5"/>
  <cols>
    <col min="1" max="1" width="11.375" style="64"/>
    <col min="2" max="2" width="17.75" style="64" customWidth="1"/>
    <col min="3" max="3" width="10.875" style="64" customWidth="1"/>
    <col min="4" max="6" width="9" style="64"/>
    <col min="7" max="8" width="9.625" style="64"/>
    <col min="9" max="9" width="20.375" style="64" customWidth="1"/>
    <col min="10" max="10" width="28.625" style="64" customWidth="1"/>
    <col min="11" max="12" width="10.375" style="64" hidden="1" customWidth="1"/>
    <col min="13" max="13" width="12.625" style="64" hidden="1" customWidth="1"/>
    <col min="14" max="16384" width="9" style="64"/>
  </cols>
  <sheetData>
    <row r="1" hidden="1" customHeight="1" spans="1:3">
      <c r="A1" s="64" t="s">
        <v>7</v>
      </c>
      <c r="B1" s="64" t="s">
        <v>207</v>
      </c>
      <c r="C1" s="64" t="s">
        <v>208</v>
      </c>
    </row>
    <row r="2" hidden="1" spans="1:3">
      <c r="A2" s="64" t="s">
        <v>173</v>
      </c>
      <c r="B2" s="64">
        <v>410998.14</v>
      </c>
      <c r="C2" s="64">
        <v>694104</v>
      </c>
    </row>
    <row r="3" hidden="1" customHeight="1" spans="1:3">
      <c r="A3" s="64" t="s">
        <v>146</v>
      </c>
      <c r="B3" s="64">
        <v>1139251</v>
      </c>
      <c r="C3" s="64">
        <v>1399974</v>
      </c>
    </row>
    <row r="4" hidden="1" spans="1:3">
      <c r="A4" s="64" t="s">
        <v>137</v>
      </c>
      <c r="B4" s="64">
        <v>159579.17</v>
      </c>
      <c r="C4" s="64">
        <v>245172</v>
      </c>
    </row>
    <row r="5" hidden="1" customHeight="1" spans="1:3">
      <c r="A5" s="64" t="s">
        <v>114</v>
      </c>
      <c r="B5" s="64">
        <v>658851.3</v>
      </c>
      <c r="C5" s="64">
        <v>903588</v>
      </c>
    </row>
    <row r="6" hidden="1" spans="1:3">
      <c r="A6" s="64" t="s">
        <v>105</v>
      </c>
      <c r="B6" s="64">
        <v>214596.96</v>
      </c>
      <c r="C6" s="64">
        <v>237486</v>
      </c>
    </row>
    <row r="7" hidden="1" spans="1:3">
      <c r="A7" s="64" t="s">
        <v>96</v>
      </c>
      <c r="B7" s="64">
        <v>458807</v>
      </c>
      <c r="C7" s="64">
        <v>829500</v>
      </c>
    </row>
    <row r="8" hidden="1" customHeight="1" spans="1:3">
      <c r="A8" s="64" t="s">
        <v>76</v>
      </c>
      <c r="B8" s="64">
        <v>426744.92</v>
      </c>
      <c r="C8" s="64">
        <v>689544</v>
      </c>
    </row>
    <row r="9" hidden="1" spans="1:3">
      <c r="A9" s="64" t="s">
        <v>48</v>
      </c>
      <c r="B9" s="64">
        <v>1073625.25</v>
      </c>
      <c r="C9" s="64">
        <v>1323822</v>
      </c>
    </row>
    <row r="10" hidden="1" customHeight="1" spans="1:3">
      <c r="A10" s="64" t="s">
        <v>41</v>
      </c>
      <c r="B10" s="64">
        <v>204734.85</v>
      </c>
      <c r="C10" s="64">
        <v>255393</v>
      </c>
    </row>
    <row r="11" hidden="1" spans="1:3">
      <c r="A11" s="64" t="s">
        <v>209</v>
      </c>
      <c r="B11" s="64">
        <v>4747188.59</v>
      </c>
      <c r="C11" s="64">
        <v>6578583</v>
      </c>
    </row>
    <row r="12" hidden="1" spans="1:3">
      <c r="A12" s="64" t="s">
        <v>210</v>
      </c>
      <c r="B12" s="64">
        <v>9494377.18</v>
      </c>
      <c r="C12" s="64">
        <v>13157166</v>
      </c>
    </row>
    <row r="13" spans="1:10">
      <c r="A13" s="128" t="s">
        <v>211</v>
      </c>
      <c r="B13" s="129" t="s">
        <v>197</v>
      </c>
      <c r="C13" s="129" t="s">
        <v>212</v>
      </c>
      <c r="D13" s="130" t="s">
        <v>213</v>
      </c>
      <c r="E13" s="131" t="s">
        <v>214</v>
      </c>
      <c r="F13" s="132"/>
      <c r="G13" s="133"/>
      <c r="H13" s="130"/>
      <c r="I13" s="130"/>
      <c r="J13" s="134" t="s">
        <v>215</v>
      </c>
    </row>
    <row r="14" spans="1:10">
      <c r="A14" s="128"/>
      <c r="B14" s="129"/>
      <c r="C14" s="129"/>
      <c r="D14" s="134" t="s">
        <v>216</v>
      </c>
      <c r="E14" s="129" t="s">
        <v>217</v>
      </c>
      <c r="F14" s="129" t="s">
        <v>218</v>
      </c>
      <c r="G14" s="129" t="s">
        <v>219</v>
      </c>
      <c r="H14" s="129" t="s">
        <v>220</v>
      </c>
      <c r="I14" s="129" t="s">
        <v>221</v>
      </c>
      <c r="J14" s="141" t="s">
        <v>222</v>
      </c>
    </row>
    <row r="15" ht="34" customHeight="1" spans="1:10">
      <c r="A15" s="134">
        <v>1</v>
      </c>
      <c r="B15" s="129" t="s">
        <v>146</v>
      </c>
      <c r="C15" s="129">
        <v>26</v>
      </c>
      <c r="D15" s="135" t="s">
        <v>223</v>
      </c>
      <c r="E15" s="135">
        <f>VLOOKUP(B15,A2:C10,3,0)</f>
        <v>1399974</v>
      </c>
      <c r="F15" s="135">
        <f>VLOOKUP(B15,A2:B10,2,0)</f>
        <v>1139251</v>
      </c>
      <c r="G15" s="136">
        <f>F15/E15</f>
        <v>0.813765827079646</v>
      </c>
      <c r="H15" s="137"/>
      <c r="I15" s="136"/>
      <c r="J15" s="142" t="s">
        <v>224</v>
      </c>
    </row>
    <row r="16" ht="27" customHeight="1" spans="1:10">
      <c r="A16" s="134"/>
      <c r="B16" s="129" t="s">
        <v>48</v>
      </c>
      <c r="C16" s="129">
        <v>26</v>
      </c>
      <c r="D16" s="135" t="s">
        <v>223</v>
      </c>
      <c r="E16" s="135">
        <f>VLOOKUP(B16,A3:C11,3,0)</f>
        <v>1323822</v>
      </c>
      <c r="F16" s="135">
        <f>VLOOKUP(B16,A3:B11,2,0)</f>
        <v>1073625.25</v>
      </c>
      <c r="G16" s="136">
        <f t="shared" ref="G16:G23" si="0">F16/E16</f>
        <v>0.811004236219069</v>
      </c>
      <c r="H16" s="137"/>
      <c r="I16" s="136"/>
      <c r="J16" s="143"/>
    </row>
    <row r="17" ht="28" customHeight="1" spans="1:10">
      <c r="A17" s="134">
        <v>2</v>
      </c>
      <c r="B17" s="129" t="s">
        <v>114</v>
      </c>
      <c r="C17" s="129">
        <v>22</v>
      </c>
      <c r="D17" s="135" t="s">
        <v>225</v>
      </c>
      <c r="E17" s="135">
        <f>VLOOKUP(B17,A4:C12,3,0)</f>
        <v>903588</v>
      </c>
      <c r="F17" s="135">
        <f>VLOOKUP(B17,A4:B12,2,0)</f>
        <v>658851.3</v>
      </c>
      <c r="G17" s="136">
        <f t="shared" si="0"/>
        <v>0.729150121515558</v>
      </c>
      <c r="H17" s="136"/>
      <c r="I17" s="136"/>
      <c r="J17" s="143"/>
    </row>
    <row r="18" spans="1:10">
      <c r="A18" s="134"/>
      <c r="B18" s="129" t="s">
        <v>173</v>
      </c>
      <c r="C18" s="129">
        <v>21</v>
      </c>
      <c r="D18" s="135" t="s">
        <v>225</v>
      </c>
      <c r="E18" s="135">
        <v>694104</v>
      </c>
      <c r="F18" s="135">
        <v>410998.14</v>
      </c>
      <c r="G18" s="136">
        <f t="shared" si="0"/>
        <v>0.592127606237682</v>
      </c>
      <c r="H18" s="136"/>
      <c r="I18" s="136"/>
      <c r="J18" s="143"/>
    </row>
    <row r="19" spans="1:13">
      <c r="A19" s="134"/>
      <c r="B19" s="129" t="s">
        <v>76</v>
      </c>
      <c r="C19" s="129">
        <v>19</v>
      </c>
      <c r="D19" s="135" t="s">
        <v>225</v>
      </c>
      <c r="E19" s="135">
        <f>VLOOKUP(B19,A6:C12,3,0)</f>
        <v>689544</v>
      </c>
      <c r="F19" s="135">
        <f>VLOOKUP(B19,A6:B12,2,0)</f>
        <v>426744.92</v>
      </c>
      <c r="G19" s="136">
        <f t="shared" si="0"/>
        <v>0.618879897439467</v>
      </c>
      <c r="H19" s="136"/>
      <c r="I19" s="136">
        <v>0.9512</v>
      </c>
      <c r="J19" s="143"/>
      <c r="K19" s="64">
        <v>229798.99</v>
      </c>
      <c r="L19" s="64">
        <f>K19+F19</f>
        <v>656543.91</v>
      </c>
      <c r="M19" s="64">
        <f>L19/E19</f>
        <v>0.952142154815356</v>
      </c>
    </row>
    <row r="20" spans="1:10">
      <c r="A20" s="134">
        <v>3</v>
      </c>
      <c r="B20" s="129" t="s">
        <v>105</v>
      </c>
      <c r="C20" s="129">
        <v>8</v>
      </c>
      <c r="D20" s="135" t="s">
        <v>226</v>
      </c>
      <c r="E20" s="135">
        <v>237486</v>
      </c>
      <c r="F20" s="135">
        <v>214596.96</v>
      </c>
      <c r="G20" s="136">
        <f t="shared" si="0"/>
        <v>0.903619413354892</v>
      </c>
      <c r="H20" s="136"/>
      <c r="I20" s="136"/>
      <c r="J20" s="143"/>
    </row>
    <row r="21" spans="1:11">
      <c r="A21" s="134"/>
      <c r="B21" s="129" t="s">
        <v>137</v>
      </c>
      <c r="C21" s="129">
        <v>8</v>
      </c>
      <c r="D21" s="135" t="s">
        <v>226</v>
      </c>
      <c r="E21" s="135">
        <v>245172</v>
      </c>
      <c r="F21" s="135">
        <v>159579.17</v>
      </c>
      <c r="G21" s="136">
        <f t="shared" si="0"/>
        <v>0.650886602058963</v>
      </c>
      <c r="H21" s="136"/>
      <c r="I21" s="136"/>
      <c r="J21" s="143"/>
      <c r="K21" s="64" t="s">
        <v>227</v>
      </c>
    </row>
    <row r="22" spans="1:13">
      <c r="A22" s="134">
        <v>4</v>
      </c>
      <c r="B22" s="129" t="s">
        <v>41</v>
      </c>
      <c r="C22" s="129">
        <v>5</v>
      </c>
      <c r="D22" s="135" t="s">
        <v>226</v>
      </c>
      <c r="E22" s="135">
        <f>VLOOKUP(B22,A9:C12,3,0)</f>
        <v>255393</v>
      </c>
      <c r="F22" s="135">
        <f>VLOOKUP(B22,A9:B12,2,0)</f>
        <v>204734.85</v>
      </c>
      <c r="G22" s="136">
        <f t="shared" si="0"/>
        <v>0.801646286311684</v>
      </c>
      <c r="H22" s="136" t="s">
        <v>226</v>
      </c>
      <c r="I22" s="136">
        <v>1.0005</v>
      </c>
      <c r="J22" s="144"/>
      <c r="K22" s="64">
        <v>50786.02</v>
      </c>
      <c r="L22" s="64">
        <f>K22+F22</f>
        <v>255520.87</v>
      </c>
      <c r="M22" s="98">
        <f>L22/E22</f>
        <v>1.00050067934517</v>
      </c>
    </row>
    <row r="23" spans="1:10">
      <c r="A23" s="134"/>
      <c r="B23" s="129" t="s">
        <v>96</v>
      </c>
      <c r="C23" s="129">
        <v>8</v>
      </c>
      <c r="D23" s="135" t="s">
        <v>226</v>
      </c>
      <c r="E23" s="135">
        <v>829500</v>
      </c>
      <c r="F23" s="135">
        <v>458807</v>
      </c>
      <c r="G23" s="136">
        <f t="shared" si="0"/>
        <v>0.553112718505124</v>
      </c>
      <c r="H23" s="136"/>
      <c r="I23" s="136"/>
      <c r="J23" s="139"/>
    </row>
    <row r="24" spans="1:10">
      <c r="A24" s="138" t="s">
        <v>228</v>
      </c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>
      <c r="A25" s="140" t="s">
        <v>228</v>
      </c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>
      <c r="A26" s="140" t="s">
        <v>228</v>
      </c>
      <c r="B26" s="139"/>
      <c r="C26" s="139"/>
      <c r="D26" s="139"/>
      <c r="E26" s="139"/>
      <c r="F26" s="139"/>
      <c r="G26" s="139"/>
      <c r="H26" s="139"/>
      <c r="I26" s="139"/>
      <c r="J26" s="139"/>
      <c r="K26" s="64">
        <f>F22+K22</f>
        <v>255520.87</v>
      </c>
    </row>
    <row r="27" spans="1:10">
      <c r="A27" s="140" t="s">
        <v>228</v>
      </c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>
      <c r="A28" s="140" t="s">
        <v>228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>
      <c r="A29" s="140" t="s">
        <v>228</v>
      </c>
      <c r="B29" s="139"/>
      <c r="C29" s="139"/>
      <c r="D29" s="139"/>
      <c r="E29" s="139"/>
      <c r="F29" s="139"/>
      <c r="G29" s="139"/>
      <c r="H29" s="139"/>
      <c r="I29" s="139"/>
      <c r="J29" s="139"/>
    </row>
  </sheetData>
  <mergeCells count="9">
    <mergeCell ref="E13:G13"/>
    <mergeCell ref="A13:A14"/>
    <mergeCell ref="A15:A16"/>
    <mergeCell ref="A17:A19"/>
    <mergeCell ref="A20:A21"/>
    <mergeCell ref="A22:A23"/>
    <mergeCell ref="B13:B14"/>
    <mergeCell ref="C13:C14"/>
    <mergeCell ref="J15:J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workbookViewId="0">
      <pane ySplit="1" topLeftCell="A2" activePane="bottomLeft" state="frozen"/>
      <selection/>
      <selection pane="bottomLeft" activeCell="L23" sqref="L23"/>
    </sheetView>
  </sheetViews>
  <sheetFormatPr defaultColWidth="9" defaultRowHeight="13.5"/>
  <cols>
    <col min="1" max="1" width="9" style="64"/>
    <col min="2" max="2" width="19.625" style="64" customWidth="1"/>
    <col min="3" max="3" width="9.5" style="64" customWidth="1"/>
    <col min="4" max="4" width="7" style="64" customWidth="1"/>
    <col min="5" max="5" width="10.5" style="64" customWidth="1"/>
    <col min="6" max="6" width="10.625" style="68" customWidth="1"/>
    <col min="7" max="7" width="9" style="64" customWidth="1"/>
    <col min="8" max="8" width="12.625" style="64" customWidth="1"/>
    <col min="9" max="9" width="10.375" style="95" hidden="1" customWidth="1"/>
    <col min="10" max="10" width="12.625" style="64" hidden="1" customWidth="1"/>
    <col min="11" max="11" width="12.625" style="96" customWidth="1"/>
    <col min="12" max="14" width="12.625" style="64" customWidth="1"/>
    <col min="15" max="15" width="10.375" style="97" customWidth="1"/>
    <col min="16" max="16" width="17.125" style="64" customWidth="1"/>
    <col min="17" max="17" width="12.5" style="68" customWidth="1"/>
    <col min="18" max="18" width="17.125" style="64" customWidth="1"/>
    <col min="19" max="19" width="12.625" style="64" customWidth="1"/>
    <col min="20" max="20" width="8.625" style="64" customWidth="1"/>
    <col min="21" max="21" width="9.625" style="95" customWidth="1"/>
    <col min="22" max="22" width="12.875" style="64" customWidth="1"/>
    <col min="23" max="23" width="12.875" style="68" customWidth="1"/>
    <col min="24" max="24" width="12.875" style="64" customWidth="1"/>
    <col min="25" max="25" width="12.875" style="98" customWidth="1"/>
    <col min="26" max="26" width="16.25" style="64" customWidth="1"/>
    <col min="27" max="27" width="12.875" style="95" customWidth="1"/>
    <col min="28" max="28" width="12.875" style="64" customWidth="1"/>
    <col min="29" max="29" width="9" style="64"/>
    <col min="30" max="32" width="16.25" style="64" customWidth="1"/>
    <col min="33" max="33" width="10.375" style="64"/>
    <col min="34" max="34" width="14.625" style="64" customWidth="1"/>
    <col min="35" max="35" width="9" style="64"/>
    <col min="36" max="36" width="17.25" style="64" customWidth="1"/>
    <col min="37" max="37" width="9" style="64" hidden="1" customWidth="1"/>
    <col min="38" max="16384" width="9" style="64"/>
  </cols>
  <sheetData>
    <row r="1" s="64" customFormat="1" ht="24" spans="1:37">
      <c r="A1" s="99" t="s">
        <v>5</v>
      </c>
      <c r="B1" s="99" t="s">
        <v>6</v>
      </c>
      <c r="C1" s="99" t="s">
        <v>7</v>
      </c>
      <c r="D1" s="20" t="s">
        <v>8</v>
      </c>
      <c r="E1" s="20" t="s">
        <v>9</v>
      </c>
      <c r="F1" s="100" t="s">
        <v>10</v>
      </c>
      <c r="G1" s="18" t="s">
        <v>11</v>
      </c>
      <c r="H1" s="18" t="s">
        <v>23</v>
      </c>
      <c r="I1" s="104" t="s">
        <v>12</v>
      </c>
      <c r="J1" s="105" t="s">
        <v>16</v>
      </c>
      <c r="K1" s="106" t="s">
        <v>229</v>
      </c>
      <c r="L1" s="105" t="s">
        <v>230</v>
      </c>
      <c r="M1" s="105" t="s">
        <v>231</v>
      </c>
      <c r="N1" s="105" t="s">
        <v>232</v>
      </c>
      <c r="O1" s="107" t="s">
        <v>233</v>
      </c>
      <c r="P1" s="105" t="s">
        <v>234</v>
      </c>
      <c r="Q1" s="106" t="s">
        <v>235</v>
      </c>
      <c r="R1" s="105" t="s">
        <v>230</v>
      </c>
      <c r="S1" s="105" t="s">
        <v>231</v>
      </c>
      <c r="T1" s="105" t="s">
        <v>232</v>
      </c>
      <c r="U1" s="107" t="s">
        <v>233</v>
      </c>
      <c r="V1" s="105" t="s">
        <v>234</v>
      </c>
      <c r="W1" s="106" t="s">
        <v>236</v>
      </c>
      <c r="X1" s="105" t="s">
        <v>230</v>
      </c>
      <c r="Y1" s="105" t="s">
        <v>231</v>
      </c>
      <c r="Z1" s="105" t="s">
        <v>232</v>
      </c>
      <c r="AA1" s="107" t="s">
        <v>233</v>
      </c>
      <c r="AB1" s="105" t="s">
        <v>234</v>
      </c>
      <c r="AC1" s="64" t="s">
        <v>237</v>
      </c>
      <c r="AD1" s="64">
        <v>1.16</v>
      </c>
      <c r="AE1" s="64" t="s">
        <v>238</v>
      </c>
      <c r="AF1" s="64" t="s">
        <v>232</v>
      </c>
      <c r="AG1" s="64">
        <v>1.17</v>
      </c>
      <c r="AH1" s="64" t="s">
        <v>239</v>
      </c>
      <c r="AI1" s="64" t="s">
        <v>232</v>
      </c>
      <c r="AJ1" s="64" t="s">
        <v>240</v>
      </c>
      <c r="AK1" s="68" t="s">
        <v>241</v>
      </c>
    </row>
    <row r="2" s="93" customFormat="1" spans="1:29">
      <c r="A2" s="101">
        <v>385</v>
      </c>
      <c r="B2" s="101" t="s">
        <v>40</v>
      </c>
      <c r="C2" s="101" t="s">
        <v>41</v>
      </c>
      <c r="D2" s="102">
        <v>1</v>
      </c>
      <c r="E2" s="102">
        <v>200</v>
      </c>
      <c r="F2" s="63">
        <v>600</v>
      </c>
      <c r="G2" s="93">
        <v>28000</v>
      </c>
      <c r="H2" s="103">
        <f>VLOOKUP(A:A,[11]门店PK分组!A:J,10,0)</f>
        <v>30545.4545454545</v>
      </c>
      <c r="I2" s="95">
        <v>5372.92799999998</v>
      </c>
      <c r="J2" s="98">
        <v>0.191890285714285</v>
      </c>
      <c r="K2" s="108">
        <f>VLOOKUP(A:A,[8]CXMDXSHZ!$B:$D,3,0)</f>
        <v>42434.5</v>
      </c>
      <c r="L2" s="109">
        <f t="shared" ref="L2:L65" si="0">K2/G2</f>
        <v>1.51551785714286</v>
      </c>
      <c r="M2" s="110">
        <f t="shared" ref="M2:M65" si="1">K2/H2</f>
        <v>1.38922470238095</v>
      </c>
      <c r="N2" s="103">
        <f t="shared" ref="N2:N7" si="2">E2</f>
        <v>200</v>
      </c>
      <c r="O2" s="111">
        <v>200</v>
      </c>
      <c r="P2" s="110" t="s">
        <v>242</v>
      </c>
      <c r="Q2" s="69">
        <f>VLOOKUP(A:A,[9]CXMDXSHZ!$B:$D,3,0)</f>
        <v>28132.18</v>
      </c>
      <c r="R2" s="109">
        <f t="shared" ref="R2:R65" si="3">Q2/G2</f>
        <v>1.00472071428571</v>
      </c>
      <c r="S2" s="110">
        <f t="shared" ref="S2:S14" si="4">Q2/H2</f>
        <v>0.920993988095239</v>
      </c>
      <c r="T2" s="103">
        <f t="shared" ref="T2:T8" si="5">E2</f>
        <v>200</v>
      </c>
      <c r="U2" s="103"/>
      <c r="V2" s="110"/>
      <c r="W2" s="69">
        <f>VLOOKUP(A:A,[10]CXMDXSHZ!$B:$D,3,0)</f>
        <v>38094.9</v>
      </c>
      <c r="X2" s="109">
        <f t="shared" ref="X2:X65" si="6">W2/G2</f>
        <v>1.36053214285714</v>
      </c>
      <c r="Y2" s="110">
        <f t="shared" ref="Y2:Y65" si="7">W2/H2</f>
        <v>1.24715446428572</v>
      </c>
      <c r="Z2" s="103">
        <f t="shared" ref="Z2:Z7" si="8">E2</f>
        <v>200</v>
      </c>
      <c r="AA2" s="103"/>
      <c r="AB2" s="110"/>
      <c r="AC2" s="93" t="str">
        <f>VLOOKUP(A:A,[7]门店PK分组!$A:$N,14,0)</f>
        <v>王燕丽</v>
      </c>
    </row>
    <row r="3" s="93" customFormat="1" spans="1:29">
      <c r="A3" s="101">
        <v>108656</v>
      </c>
      <c r="B3" s="101" t="s">
        <v>42</v>
      </c>
      <c r="C3" s="101" t="s">
        <v>41</v>
      </c>
      <c r="D3" s="102">
        <v>1</v>
      </c>
      <c r="E3" s="102">
        <v>200</v>
      </c>
      <c r="F3" s="63">
        <v>600</v>
      </c>
      <c r="G3" s="93">
        <v>20631</v>
      </c>
      <c r="H3" s="103">
        <f>VLOOKUP(A:A,[11]门店PK分组!A:J,10,0)</f>
        <v>22506.5454545455</v>
      </c>
      <c r="I3" s="95">
        <v>4126.2</v>
      </c>
      <c r="J3" s="98">
        <v>0.2</v>
      </c>
      <c r="K3" s="108">
        <f>VLOOKUP(A:A,[8]CXMDXSHZ!$B:$D,3,0)</f>
        <v>20883.03</v>
      </c>
      <c r="L3" s="109">
        <f t="shared" si="0"/>
        <v>1.01221608259415</v>
      </c>
      <c r="M3" s="110">
        <f t="shared" si="1"/>
        <v>0.927864742377973</v>
      </c>
      <c r="N3" s="103">
        <f t="shared" si="2"/>
        <v>200</v>
      </c>
      <c r="O3" s="111"/>
      <c r="P3" s="110"/>
      <c r="Q3" s="69">
        <f>VLOOKUP(A:A,[9]CXMDXSHZ!$B:$D,3,0)</f>
        <v>22378.27</v>
      </c>
      <c r="R3" s="109">
        <f t="shared" si="3"/>
        <v>1.08469148368959</v>
      </c>
      <c r="S3" s="110">
        <f t="shared" si="4"/>
        <v>0.994300526715459</v>
      </c>
      <c r="T3" s="103">
        <f t="shared" si="5"/>
        <v>200</v>
      </c>
      <c r="U3" s="103"/>
      <c r="V3" s="110"/>
      <c r="W3" s="69">
        <f>VLOOKUP(A:A,[10]CXMDXSHZ!$B:$D,3,0)</f>
        <v>28948.06</v>
      </c>
      <c r="X3" s="109">
        <f t="shared" si="6"/>
        <v>1.40313411855945</v>
      </c>
      <c r="Y3" s="110">
        <f t="shared" si="7"/>
        <v>1.28620627534616</v>
      </c>
      <c r="Z3" s="103">
        <f t="shared" si="8"/>
        <v>200</v>
      </c>
      <c r="AA3" s="103">
        <v>200</v>
      </c>
      <c r="AB3" s="110" t="s">
        <v>242</v>
      </c>
      <c r="AC3" s="93" t="str">
        <f>VLOOKUP(A:A,[7]门店PK分组!$A:$N,14,0)</f>
        <v>朱春梅</v>
      </c>
    </row>
    <row r="4" s="93" customFormat="1" spans="1:29">
      <c r="A4" s="101">
        <v>514</v>
      </c>
      <c r="B4" s="101" t="s">
        <v>44</v>
      </c>
      <c r="C4" s="101" t="s">
        <v>41</v>
      </c>
      <c r="D4" s="102">
        <v>1</v>
      </c>
      <c r="E4" s="102">
        <v>200</v>
      </c>
      <c r="F4" s="63">
        <v>600</v>
      </c>
      <c r="G4" s="93">
        <v>20500</v>
      </c>
      <c r="H4" s="103">
        <f>VLOOKUP(A:A,[11]门店PK分组!A:J,10,0)</f>
        <v>22363.6363636364</v>
      </c>
      <c r="I4" s="95">
        <v>5195.48778571427</v>
      </c>
      <c r="J4" s="98">
        <v>0.253438428571428</v>
      </c>
      <c r="K4" s="108">
        <f>VLOOKUP(A:A,[8]CXMDXSHZ!$B:$D,3,0)</f>
        <v>11002.79</v>
      </c>
      <c r="L4" s="110">
        <f t="shared" si="0"/>
        <v>0.536721463414634</v>
      </c>
      <c r="M4" s="110">
        <f t="shared" si="1"/>
        <v>0.491994674796747</v>
      </c>
      <c r="N4" s="110"/>
      <c r="O4" s="111"/>
      <c r="P4" s="110"/>
      <c r="Q4" s="69">
        <f>VLOOKUP(A:A,[9]CXMDXSHZ!$B:$D,3,0)</f>
        <v>22552.51</v>
      </c>
      <c r="R4" s="109">
        <f t="shared" si="3"/>
        <v>1.10012243902439</v>
      </c>
      <c r="S4" s="110">
        <f t="shared" si="4"/>
        <v>1.00844556910569</v>
      </c>
      <c r="T4" s="103">
        <f t="shared" si="5"/>
        <v>200</v>
      </c>
      <c r="U4" s="103">
        <v>200</v>
      </c>
      <c r="V4" s="110" t="s">
        <v>243</v>
      </c>
      <c r="W4" s="69">
        <f>VLOOKUP(A:A,[10]CXMDXSHZ!$B:$D,3,0)</f>
        <v>10256.15</v>
      </c>
      <c r="X4" s="110">
        <f t="shared" si="6"/>
        <v>0.5003</v>
      </c>
      <c r="Y4" s="110">
        <f t="shared" si="7"/>
        <v>0.458608333333333</v>
      </c>
      <c r="Z4" s="110"/>
      <c r="AA4" s="103"/>
      <c r="AB4" s="110"/>
      <c r="AC4" s="93" t="str">
        <f>VLOOKUP(A:A,[7]门店PK分组!$A:$N,14,0)</f>
        <v>张琴1</v>
      </c>
    </row>
    <row r="5" s="68" customFormat="1" spans="1:29">
      <c r="A5" s="24">
        <v>102567</v>
      </c>
      <c r="B5" s="24" t="s">
        <v>45</v>
      </c>
      <c r="C5" s="24" t="s">
        <v>41</v>
      </c>
      <c r="D5" s="63">
        <v>2</v>
      </c>
      <c r="E5" s="63">
        <v>100</v>
      </c>
      <c r="F5" s="63">
        <v>300</v>
      </c>
      <c r="G5" s="68">
        <v>9000</v>
      </c>
      <c r="H5" s="69">
        <f>VLOOKUP(A:A,[11]门店PK分组!A:J,10,0)</f>
        <v>9818.18181818182</v>
      </c>
      <c r="I5" s="69">
        <v>2128.78285714286</v>
      </c>
      <c r="J5" s="112">
        <v>0.236531428571428</v>
      </c>
      <c r="K5" s="108">
        <f>VLOOKUP(A:A,[8]CXMDXSHZ!$B:$D,3,0)</f>
        <v>3884.72</v>
      </c>
      <c r="L5" s="112">
        <f t="shared" si="0"/>
        <v>0.431635555555556</v>
      </c>
      <c r="M5" s="112">
        <f t="shared" si="1"/>
        <v>0.395665925925926</v>
      </c>
      <c r="N5" s="112"/>
      <c r="O5" s="113"/>
      <c r="P5" s="112"/>
      <c r="Q5" s="69">
        <f>VLOOKUP(A:A,[9]CXMDXSHZ!$B:$D,3,0)</f>
        <v>9166.19</v>
      </c>
      <c r="R5" s="109">
        <f t="shared" si="3"/>
        <v>1.01846555555556</v>
      </c>
      <c r="S5" s="112">
        <f t="shared" si="4"/>
        <v>0.933593425925926</v>
      </c>
      <c r="T5" s="69">
        <f t="shared" si="5"/>
        <v>100</v>
      </c>
      <c r="U5" s="69">
        <v>100</v>
      </c>
      <c r="V5" s="112" t="s">
        <v>244</v>
      </c>
      <c r="W5" s="69">
        <f>VLOOKUP(A:A,[10]CXMDXSHZ!$B:$D,3,0)</f>
        <v>4210.32</v>
      </c>
      <c r="X5" s="112">
        <f t="shared" si="6"/>
        <v>0.467813333333333</v>
      </c>
      <c r="Y5" s="112">
        <f t="shared" si="7"/>
        <v>0.428828888888889</v>
      </c>
      <c r="Z5" s="112"/>
      <c r="AA5" s="69"/>
      <c r="AB5" s="112"/>
      <c r="AC5" s="68" t="str">
        <f>VLOOKUP(A:A,[7]门店PK分组!$A:$N,14,0)</f>
        <v>祁荣</v>
      </c>
    </row>
    <row r="6" s="68" customFormat="1" spans="1:29">
      <c r="A6" s="24">
        <v>371</v>
      </c>
      <c r="B6" s="24" t="s">
        <v>46</v>
      </c>
      <c r="C6" s="24" t="s">
        <v>41</v>
      </c>
      <c r="D6" s="63">
        <v>2</v>
      </c>
      <c r="E6" s="63">
        <v>100</v>
      </c>
      <c r="F6" s="63">
        <v>300</v>
      </c>
      <c r="G6" s="68">
        <v>7000</v>
      </c>
      <c r="H6" s="69">
        <f>VLOOKUP(A:A,[11]门店PK分组!A:J,10,0)</f>
        <v>7636.36363636364</v>
      </c>
      <c r="I6" s="69">
        <v>1746.668</v>
      </c>
      <c r="J6" s="112">
        <v>0.249524</v>
      </c>
      <c r="K6" s="108">
        <f>VLOOKUP(A:A,[8]CXMDXSHZ!$B:$D,3,0)</f>
        <v>7163.09</v>
      </c>
      <c r="L6" s="112">
        <f t="shared" si="0"/>
        <v>1.02329857142857</v>
      </c>
      <c r="M6" s="112">
        <f t="shared" si="1"/>
        <v>0.93802369047619</v>
      </c>
      <c r="N6" s="69">
        <f t="shared" si="2"/>
        <v>100</v>
      </c>
      <c r="O6" s="113">
        <v>100</v>
      </c>
      <c r="P6" s="112" t="s">
        <v>245</v>
      </c>
      <c r="Q6" s="69">
        <f>VLOOKUP(A:A,[9]CXMDXSHZ!$B:$D,3,0)</f>
        <v>3320.99</v>
      </c>
      <c r="R6" s="112">
        <f t="shared" si="3"/>
        <v>0.474427142857143</v>
      </c>
      <c r="S6" s="112">
        <f t="shared" si="4"/>
        <v>0.434891547619047</v>
      </c>
      <c r="T6" s="112"/>
      <c r="U6" s="69"/>
      <c r="V6" s="112"/>
      <c r="W6" s="69">
        <f>VLOOKUP(A:A,[10]CXMDXSHZ!$B:$D,3,0)</f>
        <v>3093.15</v>
      </c>
      <c r="X6" s="112">
        <f t="shared" si="6"/>
        <v>0.441878571428571</v>
      </c>
      <c r="Y6" s="112">
        <f t="shared" si="7"/>
        <v>0.405055357142857</v>
      </c>
      <c r="Z6" s="112"/>
      <c r="AA6" s="69"/>
      <c r="AB6" s="112"/>
      <c r="AC6" s="68" t="str">
        <f>VLOOKUP(A:A,[7]门店PK分组!$A:$N,14,0)</f>
        <v>张丹</v>
      </c>
    </row>
    <row r="7" s="93" customFormat="1" spans="1:29">
      <c r="A7" s="101">
        <v>343</v>
      </c>
      <c r="B7" s="101" t="s">
        <v>47</v>
      </c>
      <c r="C7" s="101" t="s">
        <v>48</v>
      </c>
      <c r="D7" s="102">
        <v>1</v>
      </c>
      <c r="E7" s="102">
        <v>200</v>
      </c>
      <c r="F7" s="63">
        <v>600</v>
      </c>
      <c r="G7" s="93">
        <v>40000</v>
      </c>
      <c r="H7" s="103">
        <f>VLOOKUP(A:A,[11]门店PK分组!A:J,10,0)</f>
        <v>43636.3636363636</v>
      </c>
      <c r="I7" s="95">
        <v>10257.4685714286</v>
      </c>
      <c r="J7" s="98">
        <v>0.256436714285715</v>
      </c>
      <c r="K7" s="108">
        <f>VLOOKUP(A:A,[8]CXMDXSHZ!$B:$D,3,0)</f>
        <v>41618.23</v>
      </c>
      <c r="L7" s="109">
        <f t="shared" si="0"/>
        <v>1.04045575</v>
      </c>
      <c r="M7" s="110">
        <f t="shared" si="1"/>
        <v>0.953751104166667</v>
      </c>
      <c r="N7" s="103">
        <f t="shared" si="2"/>
        <v>200</v>
      </c>
      <c r="O7" s="111">
        <v>200</v>
      </c>
      <c r="P7" s="110" t="s">
        <v>246</v>
      </c>
      <c r="Q7" s="69">
        <f>VLOOKUP(A:A,[9]CXMDXSHZ!$B:$D,3,0)</f>
        <v>43783.87</v>
      </c>
      <c r="R7" s="109">
        <f t="shared" si="3"/>
        <v>1.09459675</v>
      </c>
      <c r="S7" s="110">
        <f t="shared" si="4"/>
        <v>1.00338035416667</v>
      </c>
      <c r="T7" s="103">
        <f t="shared" si="5"/>
        <v>200</v>
      </c>
      <c r="U7" s="103">
        <v>200</v>
      </c>
      <c r="V7" s="110" t="s">
        <v>243</v>
      </c>
      <c r="W7" s="69">
        <f>VLOOKUP(A:A,[10]CXMDXSHZ!$B:$D,3,0)</f>
        <v>42092.71</v>
      </c>
      <c r="X7" s="109">
        <f t="shared" si="6"/>
        <v>1.05231775</v>
      </c>
      <c r="Y7" s="110">
        <f t="shared" si="7"/>
        <v>0.964624604166667</v>
      </c>
      <c r="Z7" s="103">
        <f t="shared" si="8"/>
        <v>200</v>
      </c>
      <c r="AA7" s="103">
        <v>200</v>
      </c>
      <c r="AB7" s="110" t="s">
        <v>246</v>
      </c>
      <c r="AC7" s="93" t="str">
        <f>VLOOKUP(A:A,[7]门店PK分组!$A:$N,14,0)</f>
        <v>魏津</v>
      </c>
    </row>
    <row r="8" s="93" customFormat="1" spans="1:29">
      <c r="A8" s="101">
        <v>365</v>
      </c>
      <c r="B8" s="101" t="s">
        <v>50</v>
      </c>
      <c r="C8" s="101" t="s">
        <v>48</v>
      </c>
      <c r="D8" s="102">
        <v>1</v>
      </c>
      <c r="E8" s="102">
        <v>200</v>
      </c>
      <c r="F8" s="63">
        <v>600</v>
      </c>
      <c r="G8" s="93">
        <v>27000</v>
      </c>
      <c r="H8" s="103">
        <f>VLOOKUP(A:A,[11]门店PK分组!A:J,10,0)</f>
        <v>29454.5454545455</v>
      </c>
      <c r="I8" s="95">
        <v>6474.04842857144</v>
      </c>
      <c r="J8" s="98">
        <v>0.239779571428572</v>
      </c>
      <c r="K8" s="108">
        <f>VLOOKUP(A:A,[8]CXMDXSHZ!$B:$D,3,0)</f>
        <v>9936.26</v>
      </c>
      <c r="L8" s="110">
        <f t="shared" si="0"/>
        <v>0.36800962962963</v>
      </c>
      <c r="M8" s="110">
        <f t="shared" si="1"/>
        <v>0.337342160493827</v>
      </c>
      <c r="N8" s="110"/>
      <c r="O8" s="111"/>
      <c r="P8" s="110"/>
      <c r="Q8" s="69">
        <f>VLOOKUP(A:A,[9]CXMDXSHZ!$B:$D,3,0)</f>
        <v>27025.91</v>
      </c>
      <c r="R8" s="109">
        <f t="shared" si="3"/>
        <v>1.00095962962963</v>
      </c>
      <c r="S8" s="110">
        <f t="shared" si="4"/>
        <v>0.917546327160492</v>
      </c>
      <c r="T8" s="103">
        <f t="shared" si="5"/>
        <v>200</v>
      </c>
      <c r="U8" s="103"/>
      <c r="V8" s="110"/>
      <c r="W8" s="69">
        <f>VLOOKUP(A:A,[10]CXMDXSHZ!$B:$D,3,0)</f>
        <v>7386.98</v>
      </c>
      <c r="X8" s="110">
        <f t="shared" si="6"/>
        <v>0.273591851851852</v>
      </c>
      <c r="Y8" s="110">
        <f t="shared" si="7"/>
        <v>0.250792530864197</v>
      </c>
      <c r="Z8" s="110"/>
      <c r="AA8" s="103"/>
      <c r="AB8" s="110"/>
      <c r="AC8" s="93" t="str">
        <f>VLOOKUP(A:A,[7]门店PK分组!$A:$N,14,0)</f>
        <v>朱晓桃</v>
      </c>
    </row>
    <row r="9" s="68" customFormat="1" spans="1:29">
      <c r="A9" s="24">
        <v>582</v>
      </c>
      <c r="B9" s="24" t="s">
        <v>51</v>
      </c>
      <c r="C9" s="24" t="s">
        <v>48</v>
      </c>
      <c r="D9" s="63">
        <v>2</v>
      </c>
      <c r="E9" s="63">
        <v>200</v>
      </c>
      <c r="F9" s="63">
        <v>600</v>
      </c>
      <c r="G9" s="68">
        <v>49000</v>
      </c>
      <c r="H9" s="69">
        <f>VLOOKUP(A:A,[11]门店PK分组!A:J,10,0)</f>
        <v>53454.5454545454</v>
      </c>
      <c r="I9" s="69">
        <v>8829.8</v>
      </c>
      <c r="J9" s="112">
        <v>0.1802</v>
      </c>
      <c r="K9" s="108">
        <f>VLOOKUP(A:A,[8]CXMDXSHZ!$B:$D,3,0)</f>
        <v>55203.47</v>
      </c>
      <c r="L9" s="112">
        <f t="shared" si="0"/>
        <v>1.12660142857143</v>
      </c>
      <c r="M9" s="112">
        <f t="shared" si="1"/>
        <v>1.03271797619048</v>
      </c>
      <c r="N9" s="69">
        <f t="shared" ref="N9:N13" si="9">E9</f>
        <v>200</v>
      </c>
      <c r="O9" s="113"/>
      <c r="P9" s="112"/>
      <c r="Q9" s="69">
        <f>VLOOKUP(A:A,[9]CXMDXSHZ!$B:$D,3,0)</f>
        <v>35174.22</v>
      </c>
      <c r="R9" s="112">
        <f t="shared" si="3"/>
        <v>0.717841224489796</v>
      </c>
      <c r="S9" s="112">
        <f t="shared" si="4"/>
        <v>0.65802112244898</v>
      </c>
      <c r="T9" s="112"/>
      <c r="U9" s="69"/>
      <c r="V9" s="112"/>
      <c r="W9" s="69">
        <f>VLOOKUP(A:A,[10]CXMDXSHZ!$B:$D,3,0)</f>
        <v>31396.58</v>
      </c>
      <c r="X9" s="112">
        <f t="shared" si="6"/>
        <v>0.640746530612245</v>
      </c>
      <c r="Y9" s="112">
        <f t="shared" si="7"/>
        <v>0.587350986394559</v>
      </c>
      <c r="Z9" s="112"/>
      <c r="AA9" s="69"/>
      <c r="AB9" s="112"/>
      <c r="AC9" s="68" t="str">
        <f>VLOOKUP(A:A,[7]门店PK分组!$A:$N,14,0)</f>
        <v>辜瑞琪</v>
      </c>
    </row>
    <row r="10" s="68" customFormat="1" spans="1:29">
      <c r="A10" s="24">
        <v>117491</v>
      </c>
      <c r="B10" s="24" t="s">
        <v>52</v>
      </c>
      <c r="C10" s="24" t="s">
        <v>48</v>
      </c>
      <c r="D10" s="63">
        <v>2</v>
      </c>
      <c r="E10" s="63">
        <v>200</v>
      </c>
      <c r="F10" s="63">
        <v>600</v>
      </c>
      <c r="G10" s="68">
        <v>23750</v>
      </c>
      <c r="H10" s="69">
        <f>VLOOKUP(A:A,[11]门店PK分组!A:J,10,0)</f>
        <v>25909.0909090909</v>
      </c>
      <c r="I10" s="69">
        <v>5142.89285714285</v>
      </c>
      <c r="J10" s="112">
        <v>0.216542857142857</v>
      </c>
      <c r="K10" s="108">
        <f>VLOOKUP(A:A,[8]CXMDXSHZ!$B:$D,3,0)</f>
        <v>27640.77</v>
      </c>
      <c r="L10" s="112">
        <f t="shared" si="0"/>
        <v>1.16382189473684</v>
      </c>
      <c r="M10" s="112">
        <f t="shared" si="1"/>
        <v>1.06683673684211</v>
      </c>
      <c r="N10" s="69">
        <f t="shared" si="9"/>
        <v>200</v>
      </c>
      <c r="O10" s="113">
        <v>200</v>
      </c>
      <c r="P10" s="112" t="s">
        <v>243</v>
      </c>
      <c r="Q10" s="69">
        <f>VLOOKUP(A:A,[9]CXMDXSHZ!$B:$D,3,0)</f>
        <v>29441.21</v>
      </c>
      <c r="R10" s="109">
        <f t="shared" si="3"/>
        <v>1.23962989473684</v>
      </c>
      <c r="S10" s="112">
        <f t="shared" si="4"/>
        <v>1.13632740350877</v>
      </c>
      <c r="T10" s="69">
        <f>E10</f>
        <v>200</v>
      </c>
      <c r="U10" s="69">
        <v>200</v>
      </c>
      <c r="V10" s="112" t="s">
        <v>247</v>
      </c>
      <c r="W10" s="69">
        <f>VLOOKUP(A:A,[10]CXMDXSHZ!$B:$D,3,0)</f>
        <v>23912.25</v>
      </c>
      <c r="X10" s="109">
        <f t="shared" si="6"/>
        <v>1.00683157894737</v>
      </c>
      <c r="Y10" s="112">
        <f t="shared" si="7"/>
        <v>0.922928947368421</v>
      </c>
      <c r="Z10" s="103">
        <f>E10</f>
        <v>200</v>
      </c>
      <c r="AA10" s="69">
        <v>200</v>
      </c>
      <c r="AB10" s="112" t="s">
        <v>247</v>
      </c>
      <c r="AC10" s="68" t="str">
        <f>VLOOKUP(A:A,[7]门店PK分组!$A:$N,14,0)</f>
        <v>廖艳萍</v>
      </c>
    </row>
    <row r="11" s="93" customFormat="1" spans="1:29">
      <c r="A11" s="101">
        <v>359</v>
      </c>
      <c r="B11" s="101" t="s">
        <v>53</v>
      </c>
      <c r="C11" s="101" t="s">
        <v>48</v>
      </c>
      <c r="D11" s="102">
        <v>3</v>
      </c>
      <c r="E11" s="102">
        <v>150</v>
      </c>
      <c r="F11" s="63">
        <v>450</v>
      </c>
      <c r="G11" s="93">
        <v>16720</v>
      </c>
      <c r="H11" s="103">
        <f>VLOOKUP(A:A,[11]门店PK分组!A:J,10,0)</f>
        <v>18240</v>
      </c>
      <c r="I11" s="95">
        <v>3300.31302857143</v>
      </c>
      <c r="J11" s="98">
        <v>0.197387142857143</v>
      </c>
      <c r="K11" s="108">
        <f>VLOOKUP(A:A,[8]CXMDXSHZ!$B:$D,3,0)</f>
        <v>18198.28</v>
      </c>
      <c r="L11" s="109">
        <f t="shared" si="0"/>
        <v>1.08841387559809</v>
      </c>
      <c r="M11" s="110">
        <f t="shared" si="1"/>
        <v>0.997712719298246</v>
      </c>
      <c r="N11" s="103">
        <f t="shared" si="9"/>
        <v>150</v>
      </c>
      <c r="O11" s="111"/>
      <c r="P11" s="110"/>
      <c r="Q11" s="69">
        <f>VLOOKUP(A:A,[9]CXMDXSHZ!$B:$D,3,0)</f>
        <v>11918.55</v>
      </c>
      <c r="R11" s="110">
        <f t="shared" si="3"/>
        <v>0.712831937799043</v>
      </c>
      <c r="S11" s="110">
        <f t="shared" si="4"/>
        <v>0.653429276315789</v>
      </c>
      <c r="T11" s="110"/>
      <c r="U11" s="103"/>
      <c r="V11" s="110"/>
      <c r="W11" s="69">
        <f>VLOOKUP(A:A,[10]CXMDXSHZ!$B:$D,3,0)</f>
        <v>6751.49</v>
      </c>
      <c r="X11" s="110">
        <f t="shared" si="6"/>
        <v>0.403797248803828</v>
      </c>
      <c r="Y11" s="110">
        <f t="shared" si="7"/>
        <v>0.370147478070175</v>
      </c>
      <c r="Z11" s="110"/>
      <c r="AA11" s="103"/>
      <c r="AB11" s="110"/>
      <c r="AC11" s="93" t="str">
        <f>VLOOKUP(A:A,[7]门店PK分组!$A:$N,14,0)</f>
        <v>刘秀琼</v>
      </c>
    </row>
    <row r="12" s="93" customFormat="1" spans="1:29">
      <c r="A12" s="101">
        <v>357</v>
      </c>
      <c r="B12" s="101" t="s">
        <v>54</v>
      </c>
      <c r="C12" s="101" t="s">
        <v>48</v>
      </c>
      <c r="D12" s="102">
        <v>3</v>
      </c>
      <c r="E12" s="102">
        <v>150</v>
      </c>
      <c r="F12" s="63">
        <v>450</v>
      </c>
      <c r="G12" s="93">
        <v>18000</v>
      </c>
      <c r="H12" s="103">
        <f>VLOOKUP(A:A,[11]门店PK分组!A:J,10,0)</f>
        <v>19636.3636363636</v>
      </c>
      <c r="I12" s="95">
        <v>4370.00142857143</v>
      </c>
      <c r="J12" s="98">
        <v>0.242777857142857</v>
      </c>
      <c r="K12" s="108">
        <f>VLOOKUP(A:A,[8]CXMDXSHZ!$B:$D,3,0)</f>
        <v>20157.07</v>
      </c>
      <c r="L12" s="109">
        <f t="shared" si="0"/>
        <v>1.11983722222222</v>
      </c>
      <c r="M12" s="110">
        <f t="shared" si="1"/>
        <v>1.02651745370371</v>
      </c>
      <c r="N12" s="103">
        <f t="shared" si="9"/>
        <v>150</v>
      </c>
      <c r="O12" s="111">
        <v>150</v>
      </c>
      <c r="P12" s="110" t="s">
        <v>243</v>
      </c>
      <c r="Q12" s="69">
        <f>VLOOKUP(A:A,[9]CXMDXSHZ!$B:$D,3,0)</f>
        <v>5081.81</v>
      </c>
      <c r="R12" s="110">
        <f t="shared" si="3"/>
        <v>0.282322777777778</v>
      </c>
      <c r="S12" s="110">
        <f t="shared" si="4"/>
        <v>0.25879587962963</v>
      </c>
      <c r="T12" s="110"/>
      <c r="U12" s="103"/>
      <c r="V12" s="110"/>
      <c r="W12" s="69">
        <f>VLOOKUP(A:A,[10]CXMDXSHZ!$B:$D,3,0)</f>
        <v>19030.89</v>
      </c>
      <c r="X12" s="109">
        <f t="shared" si="6"/>
        <v>1.05727166666667</v>
      </c>
      <c r="Y12" s="110">
        <f t="shared" si="7"/>
        <v>0.969165694444446</v>
      </c>
      <c r="Z12" s="103">
        <f t="shared" ref="Z12:Z17" si="10">E12</f>
        <v>150</v>
      </c>
      <c r="AA12" s="103">
        <v>300</v>
      </c>
      <c r="AB12" s="110" t="s">
        <v>248</v>
      </c>
      <c r="AC12" s="93" t="str">
        <f>VLOOKUP(A:A,[7]门店PK分组!$A:$N,14,0)</f>
        <v>胡艳弘</v>
      </c>
    </row>
    <row r="13" s="93" customFormat="1" spans="1:29">
      <c r="A13" s="101">
        <v>102934</v>
      </c>
      <c r="B13" s="101" t="s">
        <v>55</v>
      </c>
      <c r="C13" s="101" t="s">
        <v>48</v>
      </c>
      <c r="D13" s="102">
        <v>3</v>
      </c>
      <c r="E13" s="102">
        <v>150</v>
      </c>
      <c r="F13" s="63">
        <v>450</v>
      </c>
      <c r="G13" s="93">
        <v>17280</v>
      </c>
      <c r="H13" s="103">
        <f>VLOOKUP(A:A,[11]门店PK分组!A:J,10,0)</f>
        <v>18850.9090909091</v>
      </c>
      <c r="I13" s="95">
        <v>3957.73714285715</v>
      </c>
      <c r="J13" s="98">
        <v>0.229035714285715</v>
      </c>
      <c r="K13" s="108">
        <f>VLOOKUP(A:A,[8]CXMDXSHZ!$B:$D,3,0)</f>
        <v>17765.67</v>
      </c>
      <c r="L13" s="109">
        <f t="shared" si="0"/>
        <v>1.02810590277778</v>
      </c>
      <c r="M13" s="110">
        <f t="shared" si="1"/>
        <v>0.942430410879629</v>
      </c>
      <c r="N13" s="103">
        <f t="shared" si="9"/>
        <v>150</v>
      </c>
      <c r="O13" s="111"/>
      <c r="P13" s="110"/>
      <c r="Q13" s="69">
        <f>VLOOKUP(A:A,[9]CXMDXSHZ!$B:$D,3,0)</f>
        <v>14322.54</v>
      </c>
      <c r="R13" s="110">
        <f t="shared" si="3"/>
        <v>0.828850694444444</v>
      </c>
      <c r="S13" s="110">
        <f t="shared" si="4"/>
        <v>0.75977980324074</v>
      </c>
      <c r="T13" s="110"/>
      <c r="U13" s="103"/>
      <c r="V13" s="110"/>
      <c r="W13" s="69">
        <f>VLOOKUP(A:A,[10]CXMDXSHZ!$B:$D,3,0)</f>
        <v>4853.08</v>
      </c>
      <c r="X13" s="110">
        <f t="shared" si="6"/>
        <v>0.280849537037037</v>
      </c>
      <c r="Y13" s="110">
        <f t="shared" si="7"/>
        <v>0.257445408950617</v>
      </c>
      <c r="Z13" s="110"/>
      <c r="AA13" s="103"/>
      <c r="AB13" s="110"/>
      <c r="AC13" s="93" t="str">
        <f>VLOOKUP(A:A,[7]门店PK分组!$A:$N,14,0)</f>
        <v>代志斌</v>
      </c>
    </row>
    <row r="14" s="64" customFormat="1" spans="1:29">
      <c r="A14" s="61">
        <v>379</v>
      </c>
      <c r="B14" s="61" t="s">
        <v>56</v>
      </c>
      <c r="C14" s="61" t="s">
        <v>48</v>
      </c>
      <c r="D14" s="62">
        <v>4</v>
      </c>
      <c r="E14" s="62">
        <v>150</v>
      </c>
      <c r="F14" s="63">
        <v>450</v>
      </c>
      <c r="G14" s="64">
        <v>18144</v>
      </c>
      <c r="H14" s="95">
        <f>VLOOKUP(A:A,[11]门店PK分组!A:J,10,0)</f>
        <v>19793.4545454545</v>
      </c>
      <c r="I14" s="95">
        <v>4184.335584</v>
      </c>
      <c r="J14" s="98">
        <v>0.230618142857143</v>
      </c>
      <c r="K14" s="108">
        <f>VLOOKUP(A:A,[8]CXMDXSHZ!$B:$D,3,0)</f>
        <v>11971.38</v>
      </c>
      <c r="L14" s="98">
        <f t="shared" si="0"/>
        <v>0.65979828042328</v>
      </c>
      <c r="M14" s="98">
        <f t="shared" si="1"/>
        <v>0.604815090388008</v>
      </c>
      <c r="N14" s="98"/>
      <c r="O14" s="97"/>
      <c r="P14" s="98"/>
      <c r="Q14" s="69">
        <f>VLOOKUP(A:A,[9]CXMDXSHZ!$B:$D,3,0)</f>
        <v>7272.99</v>
      </c>
      <c r="R14" s="98">
        <f t="shared" si="3"/>
        <v>0.400848214285714</v>
      </c>
      <c r="S14" s="98">
        <f t="shared" si="4"/>
        <v>0.367444196428572</v>
      </c>
      <c r="T14" s="98"/>
      <c r="U14" s="95"/>
      <c r="V14" s="98"/>
      <c r="W14" s="69">
        <f>VLOOKUP(A:A,[10]CXMDXSHZ!$B:$D,3,0)</f>
        <v>8897.05</v>
      </c>
      <c r="X14" s="98">
        <f t="shared" si="6"/>
        <v>0.490357694003527</v>
      </c>
      <c r="Y14" s="98">
        <f t="shared" si="7"/>
        <v>0.449494552836568</v>
      </c>
      <c r="Z14" s="98"/>
      <c r="AA14" s="95"/>
      <c r="AB14" s="98"/>
      <c r="AC14" s="64" t="str">
        <f>VLOOKUP(A:A,[7]门店PK分组!$A:$N,14,0)</f>
        <v>刘新</v>
      </c>
    </row>
    <row r="15" s="64" customFormat="1" spans="1:29">
      <c r="A15" s="61">
        <v>513</v>
      </c>
      <c r="B15" s="61" t="s">
        <v>57</v>
      </c>
      <c r="C15" s="61" t="s">
        <v>48</v>
      </c>
      <c r="D15" s="62">
        <v>4</v>
      </c>
      <c r="E15" s="62">
        <v>150</v>
      </c>
      <c r="F15" s="63">
        <v>450</v>
      </c>
      <c r="G15" s="64">
        <v>17280</v>
      </c>
      <c r="H15" s="95">
        <f>VLOOKUP(A:A,[11]门店PK分组!A:J,10,0)</f>
        <v>18850.9090909091</v>
      </c>
      <c r="I15" s="95">
        <v>4779.50729142857</v>
      </c>
      <c r="J15" s="98">
        <v>0.276591857142857</v>
      </c>
      <c r="K15" s="108">
        <f>VLOOKUP(A:A,[8]CXMDXSHZ!$B:$D,3,0)</f>
        <v>5068.99</v>
      </c>
      <c r="L15" s="98">
        <f t="shared" si="0"/>
        <v>0.293344328703704</v>
      </c>
      <c r="M15" s="98">
        <f t="shared" si="1"/>
        <v>0.268898967978395</v>
      </c>
      <c r="N15" s="98"/>
      <c r="O15" s="97"/>
      <c r="P15" s="98"/>
      <c r="Q15" s="69">
        <f>VLOOKUP(A:A,[9]CXMDXSHZ!$B:$D,3,0)</f>
        <v>5238.43</v>
      </c>
      <c r="R15" s="98">
        <f t="shared" si="3"/>
        <v>0.303149884259259</v>
      </c>
      <c r="S15" s="98" t="s">
        <v>228</v>
      </c>
      <c r="T15" s="98"/>
      <c r="U15" s="95"/>
      <c r="V15" s="98"/>
      <c r="W15" s="69">
        <f>VLOOKUP(A:A,[10]CXMDXSHZ!$B:$D,3,0)</f>
        <v>7233.55</v>
      </c>
      <c r="X15" s="98">
        <f t="shared" si="6"/>
        <v>0.418608217592593</v>
      </c>
      <c r="Y15" s="98">
        <f t="shared" si="7"/>
        <v>0.383724199459876</v>
      </c>
      <c r="Z15" s="98"/>
      <c r="AA15" s="95"/>
      <c r="AB15" s="98"/>
      <c r="AC15" s="64" t="str">
        <f>VLOOKUP(A:A,[7]门店PK分组!$A:$N,14,0)</f>
        <v>黄焰</v>
      </c>
    </row>
    <row r="16" s="93" customFormat="1" spans="1:29">
      <c r="A16" s="101">
        <v>111219</v>
      </c>
      <c r="B16" s="101" t="s">
        <v>58</v>
      </c>
      <c r="C16" s="101" t="s">
        <v>48</v>
      </c>
      <c r="D16" s="102">
        <v>5</v>
      </c>
      <c r="E16" s="102">
        <v>150</v>
      </c>
      <c r="F16" s="63">
        <v>450</v>
      </c>
      <c r="G16" s="93">
        <v>16200</v>
      </c>
      <c r="H16" s="103">
        <f>VLOOKUP(A:A,[11]门店PK分组!A:J,10,0)</f>
        <v>17672.7272727273</v>
      </c>
      <c r="I16" s="95">
        <v>4398.48514285714</v>
      </c>
      <c r="J16" s="98">
        <v>0.271511428571428</v>
      </c>
      <c r="K16" s="108">
        <f>VLOOKUP(A:A,[8]CXMDXSHZ!$B:$D,3,0)</f>
        <v>16403.04</v>
      </c>
      <c r="L16" s="109">
        <f t="shared" si="0"/>
        <v>1.01253333333333</v>
      </c>
      <c r="M16" s="110">
        <f t="shared" si="1"/>
        <v>0.928155555555554</v>
      </c>
      <c r="N16" s="103">
        <f t="shared" ref="N16:N22" si="11">E16</f>
        <v>150</v>
      </c>
      <c r="O16" s="111"/>
      <c r="P16" s="110"/>
      <c r="Q16" s="69">
        <f>VLOOKUP(A:A,[9]CXMDXSHZ!$B:$D,3,0)</f>
        <v>17877.71</v>
      </c>
      <c r="R16" s="109">
        <f t="shared" si="3"/>
        <v>1.10356234567901</v>
      </c>
      <c r="S16" s="110">
        <f t="shared" ref="S16:S79" si="12">Q16/H16</f>
        <v>1.01159881687243</v>
      </c>
      <c r="T16" s="103">
        <f t="shared" ref="T16:T22" si="13">E16</f>
        <v>150</v>
      </c>
      <c r="U16" s="103">
        <v>150</v>
      </c>
      <c r="V16" s="110" t="s">
        <v>243</v>
      </c>
      <c r="W16" s="69">
        <f>VLOOKUP(A:A,[10]CXMDXSHZ!$B:$D,3,0)</f>
        <v>16389.83</v>
      </c>
      <c r="X16" s="109">
        <f t="shared" si="6"/>
        <v>1.01171790123457</v>
      </c>
      <c r="Y16" s="110">
        <f t="shared" si="7"/>
        <v>0.927408076131686</v>
      </c>
      <c r="Z16" s="103">
        <f t="shared" si="10"/>
        <v>150</v>
      </c>
      <c r="AA16" s="103"/>
      <c r="AB16" s="110"/>
      <c r="AC16" s="93" t="str">
        <f>VLOOKUP(A:A,[7]门店PK分组!$A:$N,14,0)</f>
        <v>李梦菊</v>
      </c>
    </row>
    <row r="17" s="93" customFormat="1" spans="1:29">
      <c r="A17" s="101">
        <v>103198</v>
      </c>
      <c r="B17" s="101" t="s">
        <v>59</v>
      </c>
      <c r="C17" s="101" t="s">
        <v>48</v>
      </c>
      <c r="D17" s="102">
        <v>5</v>
      </c>
      <c r="E17" s="102">
        <v>150</v>
      </c>
      <c r="F17" s="63">
        <v>450</v>
      </c>
      <c r="G17" s="93">
        <v>16280</v>
      </c>
      <c r="H17" s="103">
        <f>VLOOKUP(A:A,[11]门店PK分组!A:J,10,0)</f>
        <v>17760</v>
      </c>
      <c r="I17" s="95">
        <v>3974.11777714285</v>
      </c>
      <c r="J17" s="98">
        <v>0.244110428571428</v>
      </c>
      <c r="K17" s="108">
        <f>VLOOKUP(A:A,[8]CXMDXSHZ!$B:$D,3,0)</f>
        <v>17341.29</v>
      </c>
      <c r="L17" s="109">
        <f t="shared" si="0"/>
        <v>1.0651898034398</v>
      </c>
      <c r="M17" s="110">
        <f t="shared" si="1"/>
        <v>0.976423986486487</v>
      </c>
      <c r="N17" s="103">
        <f t="shared" si="11"/>
        <v>150</v>
      </c>
      <c r="O17" s="111">
        <v>150</v>
      </c>
      <c r="P17" s="110" t="s">
        <v>243</v>
      </c>
      <c r="Q17" s="69">
        <f>VLOOKUP(A:A,[9]CXMDXSHZ!$B:$D,3,0)</f>
        <v>17217.06</v>
      </c>
      <c r="R17" s="109">
        <f t="shared" si="3"/>
        <v>1.05755896805897</v>
      </c>
      <c r="S17" s="110">
        <f t="shared" si="12"/>
        <v>0.969429054054054</v>
      </c>
      <c r="T17" s="103">
        <f t="shared" si="13"/>
        <v>150</v>
      </c>
      <c r="U17" s="103"/>
      <c r="V17" s="110"/>
      <c r="W17" s="69">
        <f>VLOOKUP(A:A,[10]CXMDXSHZ!$B:$D,3,0)</f>
        <v>18759.66</v>
      </c>
      <c r="X17" s="109">
        <f t="shared" si="6"/>
        <v>1.15231326781327</v>
      </c>
      <c r="Y17" s="110">
        <f t="shared" si="7"/>
        <v>1.05628716216216</v>
      </c>
      <c r="Z17" s="103">
        <f t="shared" si="10"/>
        <v>150</v>
      </c>
      <c r="AA17" s="103">
        <v>150</v>
      </c>
      <c r="AB17" s="110" t="s">
        <v>243</v>
      </c>
      <c r="AC17" s="93" t="str">
        <f>VLOOKUP(A:A,[7]门店PK分组!$A:$N,14,0)</f>
        <v>肖瑶</v>
      </c>
    </row>
    <row r="18" s="68" customFormat="1" spans="1:29">
      <c r="A18" s="24">
        <v>105267</v>
      </c>
      <c r="B18" s="24" t="s">
        <v>60</v>
      </c>
      <c r="C18" s="24" t="s">
        <v>48</v>
      </c>
      <c r="D18" s="63">
        <v>6</v>
      </c>
      <c r="E18" s="63">
        <v>150</v>
      </c>
      <c r="F18" s="63">
        <v>450</v>
      </c>
      <c r="G18" s="68">
        <v>15400</v>
      </c>
      <c r="H18" s="69">
        <f>VLOOKUP(A:A,[11]门店PK分组!A:J,10,0)</f>
        <v>16800</v>
      </c>
      <c r="I18" s="69">
        <v>4389.05720000001</v>
      </c>
      <c r="J18" s="112">
        <v>0.285003714285715</v>
      </c>
      <c r="K18" s="108">
        <f>VLOOKUP(A:A,[8]CXMDXSHZ!$B:$D,3,0)</f>
        <v>15483.38</v>
      </c>
      <c r="L18" s="112">
        <f t="shared" si="0"/>
        <v>1.00541428571429</v>
      </c>
      <c r="M18" s="112">
        <f t="shared" si="1"/>
        <v>0.921629761904762</v>
      </c>
      <c r="N18" s="69">
        <f t="shared" si="11"/>
        <v>150</v>
      </c>
      <c r="O18" s="113"/>
      <c r="P18" s="112"/>
      <c r="Q18" s="69">
        <f>VLOOKUP(A:A,[9]CXMDXSHZ!$B:$D,3,0)</f>
        <v>15806.33</v>
      </c>
      <c r="R18" s="109">
        <f t="shared" si="3"/>
        <v>1.02638506493506</v>
      </c>
      <c r="S18" s="112">
        <f t="shared" si="12"/>
        <v>0.940852976190476</v>
      </c>
      <c r="T18" s="69">
        <f t="shared" si="13"/>
        <v>150</v>
      </c>
      <c r="U18" s="69">
        <v>150</v>
      </c>
      <c r="V18" s="112" t="s">
        <v>243</v>
      </c>
      <c r="W18" s="69">
        <f>VLOOKUP(A:A,[10]CXMDXSHZ!$B:$D,3,0)</f>
        <v>8257.82</v>
      </c>
      <c r="X18" s="112">
        <f t="shared" si="6"/>
        <v>0.536222077922078</v>
      </c>
      <c r="Y18" s="112">
        <f t="shared" si="7"/>
        <v>0.491536904761905</v>
      </c>
      <c r="Z18" s="112"/>
      <c r="AA18" s="69"/>
      <c r="AB18" s="112"/>
      <c r="AC18" s="68" t="str">
        <f>VLOOKUP(A:A,[7]门店PK分组!$A:$N,14,0)</f>
        <v>梁娟</v>
      </c>
    </row>
    <row r="19" s="68" customFormat="1" spans="1:29">
      <c r="A19" s="24">
        <v>726</v>
      </c>
      <c r="B19" s="24" t="s">
        <v>61</v>
      </c>
      <c r="C19" s="24" t="s">
        <v>48</v>
      </c>
      <c r="D19" s="63">
        <v>6</v>
      </c>
      <c r="E19" s="63">
        <v>150</v>
      </c>
      <c r="F19" s="63">
        <v>450</v>
      </c>
      <c r="G19" s="68">
        <v>15552</v>
      </c>
      <c r="H19" s="69">
        <f>VLOOKUP(A:A,[11]门店PK分组!A:J,10,0)</f>
        <v>16965.8181818182</v>
      </c>
      <c r="I19" s="69">
        <v>3701.85144685715</v>
      </c>
      <c r="J19" s="112">
        <v>0.238030571428572</v>
      </c>
      <c r="K19" s="108">
        <f>VLOOKUP(A:A,[8]CXMDXSHZ!$B:$D,3,0)</f>
        <v>16108.1</v>
      </c>
      <c r="L19" s="112">
        <f t="shared" si="0"/>
        <v>1.03575745884774</v>
      </c>
      <c r="M19" s="112">
        <f t="shared" si="1"/>
        <v>0.949444337277091</v>
      </c>
      <c r="N19" s="69">
        <f t="shared" si="11"/>
        <v>150</v>
      </c>
      <c r="O19" s="113">
        <v>150</v>
      </c>
      <c r="P19" s="112" t="s">
        <v>243</v>
      </c>
      <c r="Q19" s="69">
        <f>VLOOKUP(A:A,[9]CXMDXSHZ!$B:$D,3,0)</f>
        <v>15553.14</v>
      </c>
      <c r="R19" s="109">
        <f t="shared" si="3"/>
        <v>1.00007330246914</v>
      </c>
      <c r="S19" s="112">
        <f t="shared" si="12"/>
        <v>0.916733860596707</v>
      </c>
      <c r="T19" s="69">
        <f t="shared" si="13"/>
        <v>150</v>
      </c>
      <c r="U19" s="69"/>
      <c r="V19" s="112"/>
      <c r="W19" s="69">
        <f>VLOOKUP(A:A,[10]CXMDXSHZ!$B:$D,3,0)</f>
        <v>15559.43</v>
      </c>
      <c r="X19" s="109">
        <f t="shared" si="6"/>
        <v>1.00047775205761</v>
      </c>
      <c r="Y19" s="112">
        <f t="shared" si="7"/>
        <v>0.917104606052811</v>
      </c>
      <c r="Z19" s="103">
        <f>E19</f>
        <v>150</v>
      </c>
      <c r="AA19" s="69">
        <v>150</v>
      </c>
      <c r="AB19" s="112" t="s">
        <v>249</v>
      </c>
      <c r="AC19" s="68" t="str">
        <f>VLOOKUP(A:A,[7]门店PK分组!$A:$N,14,0)</f>
        <v>陈文芳</v>
      </c>
    </row>
    <row r="20" s="93" customFormat="1" spans="1:29">
      <c r="A20" s="101">
        <v>399</v>
      </c>
      <c r="B20" s="101" t="s">
        <v>62</v>
      </c>
      <c r="C20" s="101" t="s">
        <v>48</v>
      </c>
      <c r="D20" s="102">
        <v>7</v>
      </c>
      <c r="E20" s="102">
        <v>100</v>
      </c>
      <c r="F20" s="63">
        <v>300</v>
      </c>
      <c r="G20" s="93">
        <v>15120</v>
      </c>
      <c r="H20" s="103">
        <f>VLOOKUP(A:A,[11]门店PK分组!A:J,10,0)</f>
        <v>16494.5454545455</v>
      </c>
      <c r="I20" s="95">
        <v>3457.98288</v>
      </c>
      <c r="J20" s="98">
        <v>0.228702571428572</v>
      </c>
      <c r="K20" s="108">
        <f>VLOOKUP(A:A,[8]CXMDXSHZ!$B:$D,3,0)</f>
        <v>15215.33</v>
      </c>
      <c r="L20" s="109">
        <f t="shared" si="0"/>
        <v>1.00630489417989</v>
      </c>
      <c r="M20" s="110">
        <f t="shared" si="1"/>
        <v>0.922446152998234</v>
      </c>
      <c r="N20" s="103">
        <f t="shared" si="11"/>
        <v>100</v>
      </c>
      <c r="O20" s="111"/>
      <c r="P20" s="110"/>
      <c r="Q20" s="69">
        <f>VLOOKUP(A:A,[9]CXMDXSHZ!$B:$D,3,0)</f>
        <v>16096.84</v>
      </c>
      <c r="R20" s="109">
        <f t="shared" si="3"/>
        <v>1.06460582010582</v>
      </c>
      <c r="S20" s="110">
        <f t="shared" si="12"/>
        <v>0.975888668430332</v>
      </c>
      <c r="T20" s="103">
        <f t="shared" si="13"/>
        <v>100</v>
      </c>
      <c r="U20" s="103">
        <v>100</v>
      </c>
      <c r="V20" s="110" t="s">
        <v>243</v>
      </c>
      <c r="W20" s="69">
        <f>VLOOKUP(A:A,[10]CXMDXSHZ!$B:$D,3,0)</f>
        <v>8253.02</v>
      </c>
      <c r="X20" s="110">
        <f t="shared" si="6"/>
        <v>0.545834656084656</v>
      </c>
      <c r="Y20" s="110">
        <f t="shared" si="7"/>
        <v>0.500348434744267</v>
      </c>
      <c r="Z20" s="110"/>
      <c r="AA20" s="103"/>
      <c r="AB20" s="110"/>
      <c r="AC20" s="93" t="str">
        <f>VLOOKUP(A:A,[7]门店PK分组!$A:$N,14,0)</f>
        <v>林铃</v>
      </c>
    </row>
    <row r="21" s="93" customFormat="1" spans="1:29">
      <c r="A21" s="101">
        <v>106569</v>
      </c>
      <c r="B21" s="101" t="s">
        <v>63</v>
      </c>
      <c r="C21" s="101" t="s">
        <v>48</v>
      </c>
      <c r="D21" s="102">
        <v>7</v>
      </c>
      <c r="E21" s="102">
        <v>100</v>
      </c>
      <c r="F21" s="63">
        <v>300</v>
      </c>
      <c r="G21" s="93">
        <v>14560</v>
      </c>
      <c r="H21" s="103">
        <f>VLOOKUP(A:A,[11]门店PK分组!A:J,10,0)</f>
        <v>15883.6363636364</v>
      </c>
      <c r="I21" s="95">
        <v>3944.71792</v>
      </c>
      <c r="J21" s="98">
        <v>0.270928428571428</v>
      </c>
      <c r="K21" s="108">
        <f>VLOOKUP(A:A,[8]CXMDXSHZ!$B:$D,3,0)</f>
        <v>15115.13</v>
      </c>
      <c r="L21" s="109">
        <f t="shared" si="0"/>
        <v>1.03812706043956</v>
      </c>
      <c r="M21" s="110">
        <f t="shared" si="1"/>
        <v>0.951616472069595</v>
      </c>
      <c r="N21" s="103">
        <f t="shared" si="11"/>
        <v>100</v>
      </c>
      <c r="O21" s="111">
        <v>100</v>
      </c>
      <c r="P21" s="110" t="s">
        <v>243</v>
      </c>
      <c r="Q21" s="69">
        <f>VLOOKUP(A:A,[9]CXMDXSHZ!$B:$D,3,0)</f>
        <v>14779.61</v>
      </c>
      <c r="R21" s="109">
        <f t="shared" si="3"/>
        <v>1.0150831043956</v>
      </c>
      <c r="S21" s="110">
        <f t="shared" si="12"/>
        <v>0.930492845695969</v>
      </c>
      <c r="T21" s="103">
        <f t="shared" si="13"/>
        <v>100</v>
      </c>
      <c r="U21" s="103"/>
      <c r="V21" s="110"/>
      <c r="W21" s="69">
        <f>VLOOKUP(A:A,[10]CXMDXSHZ!$B:$D,3,0)</f>
        <v>3124.62</v>
      </c>
      <c r="X21" s="110">
        <f t="shared" si="6"/>
        <v>0.214603021978022</v>
      </c>
      <c r="Y21" s="110">
        <f t="shared" si="7"/>
        <v>0.196719436813186</v>
      </c>
      <c r="Z21" s="110"/>
      <c r="AA21" s="103"/>
      <c r="AB21" s="110"/>
      <c r="AC21" s="93" t="str">
        <f>VLOOKUP(A:A,[7]门店PK分组!$A:$N,14,0)</f>
        <v>李海燕</v>
      </c>
    </row>
    <row r="22" s="68" customFormat="1" spans="1:29">
      <c r="A22" s="24">
        <v>108277</v>
      </c>
      <c r="B22" s="24" t="s">
        <v>64</v>
      </c>
      <c r="C22" s="24" t="s">
        <v>48</v>
      </c>
      <c r="D22" s="63">
        <v>8</v>
      </c>
      <c r="E22" s="63">
        <v>100</v>
      </c>
      <c r="F22" s="63">
        <v>300</v>
      </c>
      <c r="G22" s="68">
        <v>13200</v>
      </c>
      <c r="H22" s="69">
        <f>VLOOKUP(A:A,[11]门店PK分组!A:J,10,0)</f>
        <v>14400</v>
      </c>
      <c r="I22" s="69">
        <v>2815.49022857143</v>
      </c>
      <c r="J22" s="112">
        <v>0.213294714285715</v>
      </c>
      <c r="K22" s="108">
        <f>VLOOKUP(A:A,[8]CXMDXSHZ!$B:$D,3,0)</f>
        <v>13234.21</v>
      </c>
      <c r="L22" s="112">
        <f t="shared" si="0"/>
        <v>1.00259166666667</v>
      </c>
      <c r="M22" s="112">
        <f t="shared" si="1"/>
        <v>0.919042361111111</v>
      </c>
      <c r="N22" s="69">
        <f t="shared" si="11"/>
        <v>100</v>
      </c>
      <c r="O22" s="113">
        <v>100</v>
      </c>
      <c r="P22" s="24" t="s">
        <v>65</v>
      </c>
      <c r="Q22" s="69">
        <f>VLOOKUP(A:A,[9]CXMDXSHZ!$B:$D,3,0)</f>
        <v>13256.6</v>
      </c>
      <c r="R22" s="114">
        <f t="shared" si="3"/>
        <v>1.00428787878788</v>
      </c>
      <c r="S22" s="115">
        <f t="shared" si="12"/>
        <v>0.920597222222222</v>
      </c>
      <c r="T22" s="69">
        <f t="shared" si="13"/>
        <v>100</v>
      </c>
      <c r="U22" s="116">
        <v>100</v>
      </c>
      <c r="V22" s="24" t="s">
        <v>250</v>
      </c>
      <c r="W22" s="116">
        <f>VLOOKUP(A:A,[10]CXMDXSHZ!$B:$D,3,0)</f>
        <v>13253.73</v>
      </c>
      <c r="X22" s="114">
        <f t="shared" si="6"/>
        <v>1.00407045454545</v>
      </c>
      <c r="Y22" s="115">
        <f t="shared" si="7"/>
        <v>0.920397916666667</v>
      </c>
      <c r="Z22" s="103">
        <f t="shared" ref="Z22:Z26" si="14">E22</f>
        <v>100</v>
      </c>
      <c r="AA22" s="116">
        <v>100</v>
      </c>
      <c r="AB22" s="24" t="s">
        <v>250</v>
      </c>
      <c r="AC22" s="68" t="str">
        <f>VLOOKUP(A:A,[7]门店PK分组!$A:$N,14,0)</f>
        <v>高敏</v>
      </c>
    </row>
    <row r="23" s="68" customFormat="1" spans="1:29">
      <c r="A23" s="24">
        <v>102565</v>
      </c>
      <c r="B23" s="24" t="s">
        <v>65</v>
      </c>
      <c r="C23" s="24" t="s">
        <v>48</v>
      </c>
      <c r="D23" s="63">
        <v>8</v>
      </c>
      <c r="E23" s="63">
        <v>100</v>
      </c>
      <c r="F23" s="63">
        <v>300</v>
      </c>
      <c r="G23" s="68">
        <v>12760</v>
      </c>
      <c r="H23" s="69">
        <f>VLOOKUP(A:A,[11]门店PK分组!A:J,10,0)</f>
        <v>13920</v>
      </c>
      <c r="I23" s="69">
        <v>3764.17448</v>
      </c>
      <c r="J23" s="112">
        <v>0.294998</v>
      </c>
      <c r="K23" s="108">
        <f>VLOOKUP(A:A,[8]CXMDXSHZ!$B:$D,3,0)</f>
        <v>5637.27</v>
      </c>
      <c r="L23" s="112">
        <f t="shared" si="0"/>
        <v>0.441792319749216</v>
      </c>
      <c r="M23" s="112">
        <f t="shared" si="1"/>
        <v>0.404976293103448</v>
      </c>
      <c r="N23" s="112"/>
      <c r="O23" s="113"/>
      <c r="P23" s="112"/>
      <c r="Q23" s="69">
        <f>VLOOKUP(A:A,[9]CXMDXSHZ!$B:$D,3,0)</f>
        <v>4240.35</v>
      </c>
      <c r="R23" s="112">
        <f t="shared" si="3"/>
        <v>0.332315830721003</v>
      </c>
      <c r="S23" s="112">
        <f t="shared" si="12"/>
        <v>0.304622844827586</v>
      </c>
      <c r="T23" s="112"/>
      <c r="U23" s="69"/>
      <c r="V23" s="112"/>
      <c r="W23" s="69">
        <f>VLOOKUP(A:A,[10]CXMDXSHZ!$B:$D,3,0)</f>
        <v>4800.92</v>
      </c>
      <c r="X23" s="112">
        <f t="shared" si="6"/>
        <v>0.376247648902821</v>
      </c>
      <c r="Y23" s="112">
        <f t="shared" si="7"/>
        <v>0.34489367816092</v>
      </c>
      <c r="Z23" s="112"/>
      <c r="AA23" s="69"/>
      <c r="AB23" s="112"/>
      <c r="AC23" s="68" t="str">
        <f>VLOOKUP(A:A,[7]门店PK分组!$A:$N,14,0)</f>
        <v>王娅</v>
      </c>
    </row>
    <row r="24" s="93" customFormat="1" spans="1:29">
      <c r="A24" s="101">
        <v>105910</v>
      </c>
      <c r="B24" s="101" t="s">
        <v>66</v>
      </c>
      <c r="C24" s="101" t="s">
        <v>48</v>
      </c>
      <c r="D24" s="102">
        <v>9</v>
      </c>
      <c r="E24" s="102">
        <v>100</v>
      </c>
      <c r="F24" s="63">
        <v>300</v>
      </c>
      <c r="G24" s="93">
        <v>14080</v>
      </c>
      <c r="H24" s="103">
        <f>VLOOKUP(A:A,[11]门店PK分组!A:J,10,0)</f>
        <v>15360</v>
      </c>
      <c r="I24" s="95">
        <v>3865.09677714286</v>
      </c>
      <c r="J24" s="98">
        <v>0.274509714285715</v>
      </c>
      <c r="K24" s="108">
        <f>VLOOKUP(A:A,[8]CXMDXSHZ!$B:$D,3,0)</f>
        <v>14134.83</v>
      </c>
      <c r="L24" s="109">
        <f t="shared" si="0"/>
        <v>1.00389417613636</v>
      </c>
      <c r="M24" s="110">
        <f t="shared" si="1"/>
        <v>0.920236328125</v>
      </c>
      <c r="N24" s="103">
        <f t="shared" ref="N24:N27" si="15">E24</f>
        <v>100</v>
      </c>
      <c r="O24" s="111"/>
      <c r="P24" s="110"/>
      <c r="Q24" s="69">
        <f>VLOOKUP(A:A,[9]CXMDXSHZ!$B:$D,3,0)</f>
        <v>6648.76</v>
      </c>
      <c r="R24" s="110">
        <f t="shared" si="3"/>
        <v>0.472213068181818</v>
      </c>
      <c r="S24" s="110">
        <f t="shared" si="12"/>
        <v>0.432861979166667</v>
      </c>
      <c r="T24" s="110"/>
      <c r="U24" s="103"/>
      <c r="V24" s="110"/>
      <c r="W24" s="69">
        <f>VLOOKUP(A:A,[10]CXMDXSHZ!$B:$D,3,0)</f>
        <v>6536.17</v>
      </c>
      <c r="X24" s="110">
        <f t="shared" si="6"/>
        <v>0.464216619318182</v>
      </c>
      <c r="Y24" s="110">
        <f t="shared" si="7"/>
        <v>0.425531901041667</v>
      </c>
      <c r="Z24" s="110"/>
      <c r="AA24" s="103"/>
      <c r="AB24" s="110"/>
      <c r="AC24" s="93" t="str">
        <f>VLOOKUP(A:A,[7]门店PK分组!$A:$N,14,0)</f>
        <v>李秀丽</v>
      </c>
    </row>
    <row r="25" s="93" customFormat="1" spans="1:29">
      <c r="A25" s="101">
        <v>311</v>
      </c>
      <c r="B25" s="101" t="s">
        <v>67</v>
      </c>
      <c r="C25" s="101" t="s">
        <v>48</v>
      </c>
      <c r="D25" s="102">
        <v>9</v>
      </c>
      <c r="E25" s="102">
        <v>100</v>
      </c>
      <c r="F25" s="63">
        <v>300</v>
      </c>
      <c r="G25" s="93">
        <v>12348</v>
      </c>
      <c r="H25" s="103">
        <f>VLOOKUP(A:A,[11]门店PK分组!A:J,10,0)</f>
        <v>13470.5454545455</v>
      </c>
      <c r="I25" s="95">
        <v>2365.3476</v>
      </c>
      <c r="J25" s="98">
        <v>0.191557142857143</v>
      </c>
      <c r="K25" s="108">
        <f>VLOOKUP(A:A,[8]CXMDXSHZ!$B:$D,3,0)</f>
        <v>22990.58</v>
      </c>
      <c r="L25" s="109">
        <f t="shared" si="0"/>
        <v>1.86188694525429</v>
      </c>
      <c r="M25" s="110">
        <f t="shared" si="1"/>
        <v>1.70672969981643</v>
      </c>
      <c r="N25" s="103">
        <f t="shared" si="15"/>
        <v>100</v>
      </c>
      <c r="O25" s="111">
        <v>100</v>
      </c>
      <c r="P25" s="110" t="s">
        <v>243</v>
      </c>
      <c r="Q25" s="69">
        <f>VLOOKUP(A:A,[9]CXMDXSHZ!$B:$D,3,0)</f>
        <v>14681.62</v>
      </c>
      <c r="R25" s="109">
        <f t="shared" si="3"/>
        <v>1.18898769031422</v>
      </c>
      <c r="S25" s="110">
        <f t="shared" si="12"/>
        <v>1.08990538278803</v>
      </c>
      <c r="T25" s="103">
        <f>E25</f>
        <v>100</v>
      </c>
      <c r="U25" s="103">
        <v>200</v>
      </c>
      <c r="V25" s="110" t="s">
        <v>251</v>
      </c>
      <c r="W25" s="69">
        <f>VLOOKUP(A:A,[10]CXMDXSHZ!$B:$D,3,0)</f>
        <v>20040.51</v>
      </c>
      <c r="X25" s="109">
        <f t="shared" si="6"/>
        <v>1.62297619047619</v>
      </c>
      <c r="Y25" s="110">
        <f t="shared" si="7"/>
        <v>1.48772817460317</v>
      </c>
      <c r="Z25" s="103">
        <f t="shared" si="14"/>
        <v>100</v>
      </c>
      <c r="AA25" s="103">
        <v>100</v>
      </c>
      <c r="AB25" s="110" t="s">
        <v>252</v>
      </c>
      <c r="AC25" s="93" t="str">
        <f>VLOOKUP(A:A,[7]门店PK分组!$A:$N,14,0)</f>
        <v>杨素芬</v>
      </c>
    </row>
    <row r="26" s="93" customFormat="1" spans="1:29">
      <c r="A26" s="101">
        <v>745</v>
      </c>
      <c r="B26" s="101" t="s">
        <v>68</v>
      </c>
      <c r="C26" s="101" t="s">
        <v>48</v>
      </c>
      <c r="D26" s="102">
        <v>9</v>
      </c>
      <c r="E26" s="102">
        <v>100</v>
      </c>
      <c r="F26" s="63">
        <v>300</v>
      </c>
      <c r="G26" s="93">
        <v>12760</v>
      </c>
      <c r="H26" s="103">
        <f>VLOOKUP(A:A,[11]门店PK分组!A:J,10,0)</f>
        <v>13920</v>
      </c>
      <c r="I26" s="95">
        <v>2729.07963428572</v>
      </c>
      <c r="J26" s="98">
        <v>0.213877714285715</v>
      </c>
      <c r="K26" s="108">
        <f>VLOOKUP(A:A,[8]CXMDXSHZ!$B:$D,3,0)</f>
        <v>12874.49</v>
      </c>
      <c r="L26" s="109">
        <f t="shared" si="0"/>
        <v>1.00897257053292</v>
      </c>
      <c r="M26" s="110">
        <f t="shared" si="1"/>
        <v>0.924891522988506</v>
      </c>
      <c r="N26" s="103">
        <f t="shared" si="15"/>
        <v>100</v>
      </c>
      <c r="O26" s="111"/>
      <c r="P26" s="110"/>
      <c r="Q26" s="69">
        <f>VLOOKUP(A:A,[9]CXMDXSHZ!$B:$D,3,0)</f>
        <v>5678.02</v>
      </c>
      <c r="R26" s="110">
        <f t="shared" si="3"/>
        <v>0.444985893416928</v>
      </c>
      <c r="S26" s="110">
        <f t="shared" si="12"/>
        <v>0.407903735632184</v>
      </c>
      <c r="T26" s="110"/>
      <c r="U26" s="103"/>
      <c r="V26" s="110"/>
      <c r="W26" s="69">
        <f>VLOOKUP(A:A,[10]CXMDXSHZ!$B:$D,3,0)</f>
        <v>13111.76</v>
      </c>
      <c r="X26" s="109">
        <f t="shared" si="6"/>
        <v>1.02756739811912</v>
      </c>
      <c r="Y26" s="110">
        <f t="shared" si="7"/>
        <v>0.941936781609195</v>
      </c>
      <c r="Z26" s="103">
        <f t="shared" si="14"/>
        <v>100</v>
      </c>
      <c r="AA26" s="103"/>
      <c r="AB26" s="110"/>
      <c r="AC26" s="93" t="str">
        <f>VLOOKUP(A:A,[7]门店PK分组!$A:$N,14,0)</f>
        <v>何姣姣</v>
      </c>
    </row>
    <row r="27" s="68" customFormat="1" spans="1:29">
      <c r="A27" s="24">
        <v>117310</v>
      </c>
      <c r="B27" s="24" t="s">
        <v>69</v>
      </c>
      <c r="C27" s="24" t="s">
        <v>48</v>
      </c>
      <c r="D27" s="63">
        <v>10</v>
      </c>
      <c r="E27" s="63">
        <v>100</v>
      </c>
      <c r="F27" s="63">
        <v>300</v>
      </c>
      <c r="G27" s="68">
        <v>9500</v>
      </c>
      <c r="H27" s="69">
        <f>VLOOKUP(A:A,[11]门店PK分组!A:J,10,0)</f>
        <v>10363.6363636364</v>
      </c>
      <c r="I27" s="69">
        <v>2399.75292857143</v>
      </c>
      <c r="J27" s="112">
        <v>0.252605571428572</v>
      </c>
      <c r="K27" s="108">
        <f>VLOOKUP(A:A,[8]CXMDXSHZ!$B:$D,3,0)</f>
        <v>9779.68</v>
      </c>
      <c r="L27" s="112">
        <f t="shared" si="0"/>
        <v>1.02944</v>
      </c>
      <c r="M27" s="112">
        <f t="shared" si="1"/>
        <v>0.94365333333333</v>
      </c>
      <c r="N27" s="69">
        <f t="shared" si="15"/>
        <v>100</v>
      </c>
      <c r="O27" s="113">
        <v>100</v>
      </c>
      <c r="P27" s="112" t="s">
        <v>253</v>
      </c>
      <c r="Q27" s="69">
        <f>VLOOKUP(A:A,[9]CXMDXSHZ!$B:$D,3,0)</f>
        <v>5593.45</v>
      </c>
      <c r="R27" s="112">
        <f t="shared" si="3"/>
        <v>0.588784210526316</v>
      </c>
      <c r="S27" s="112">
        <f t="shared" si="12"/>
        <v>0.539718859649121</v>
      </c>
      <c r="T27" s="112"/>
      <c r="U27" s="69"/>
      <c r="V27" s="112"/>
      <c r="W27" s="69">
        <f>VLOOKUP(A:A,[10]CXMDXSHZ!$B:$D,3,0)</f>
        <v>5059.95</v>
      </c>
      <c r="X27" s="112">
        <f t="shared" si="6"/>
        <v>0.532626315789474</v>
      </c>
      <c r="Y27" s="112">
        <f t="shared" si="7"/>
        <v>0.488240789473682</v>
      </c>
      <c r="Z27" s="112"/>
      <c r="AA27" s="69"/>
      <c r="AB27" s="112"/>
      <c r="AC27" s="68" t="str">
        <f>VLOOKUP(A:A,[7]门店PK分组!$A:$N,14,0)</f>
        <v>吴湘燏</v>
      </c>
    </row>
    <row r="28" s="68" customFormat="1" spans="1:29">
      <c r="A28" s="24">
        <v>118151</v>
      </c>
      <c r="B28" s="24" t="s">
        <v>70</v>
      </c>
      <c r="C28" s="24" t="s">
        <v>48</v>
      </c>
      <c r="D28" s="63">
        <v>10</v>
      </c>
      <c r="E28" s="63">
        <v>100</v>
      </c>
      <c r="F28" s="63">
        <v>300</v>
      </c>
      <c r="G28" s="68">
        <v>9200</v>
      </c>
      <c r="H28" s="69">
        <f>VLOOKUP(A:A,[11]门店PK分组!A:J,10,0)</f>
        <v>10036.3636363636</v>
      </c>
      <c r="I28" s="69">
        <v>1762.32571428572</v>
      </c>
      <c r="J28" s="112">
        <v>0.191557142857143</v>
      </c>
      <c r="K28" s="108">
        <f>VLOOKUP(A:A,[8]CXMDXSHZ!$B:$D,3,0)</f>
        <v>6189.56</v>
      </c>
      <c r="L28" s="112">
        <f t="shared" si="0"/>
        <v>0.672778260869565</v>
      </c>
      <c r="M28" s="112">
        <f t="shared" si="1"/>
        <v>0.616713405797104</v>
      </c>
      <c r="N28" s="112"/>
      <c r="O28" s="113"/>
      <c r="P28" s="112"/>
      <c r="Q28" s="69">
        <f>VLOOKUP(A:A,[9]CXMDXSHZ!$B:$D,3,0)</f>
        <v>9227.92</v>
      </c>
      <c r="R28" s="109">
        <f t="shared" si="3"/>
        <v>1.0030347826087</v>
      </c>
      <c r="S28" s="112">
        <f t="shared" si="12"/>
        <v>0.919448550724641</v>
      </c>
      <c r="T28" s="69">
        <f>E28</f>
        <v>100</v>
      </c>
      <c r="U28" s="69">
        <v>100</v>
      </c>
      <c r="V28" s="112" t="s">
        <v>254</v>
      </c>
      <c r="W28" s="69">
        <f>VLOOKUP(A:A,[10]CXMDXSHZ!$B:$D,3,0)</f>
        <v>8057</v>
      </c>
      <c r="X28" s="112">
        <f t="shared" si="6"/>
        <v>0.875760869565217</v>
      </c>
      <c r="Y28" s="112">
        <f t="shared" si="7"/>
        <v>0.802780797101452</v>
      </c>
      <c r="Z28" s="112"/>
      <c r="AA28" s="69"/>
      <c r="AB28" s="112"/>
      <c r="AC28" s="68" t="str">
        <f>VLOOKUP(A:A,[7]门店PK分组!$A:$N,14,0)</f>
        <v>杨红</v>
      </c>
    </row>
    <row r="29" s="93" customFormat="1" spans="1:29">
      <c r="A29" s="101">
        <v>112415</v>
      </c>
      <c r="B29" s="101" t="s">
        <v>71</v>
      </c>
      <c r="C29" s="101" t="s">
        <v>48</v>
      </c>
      <c r="D29" s="102">
        <v>11</v>
      </c>
      <c r="E29" s="102">
        <v>100</v>
      </c>
      <c r="F29" s="63">
        <v>300</v>
      </c>
      <c r="G29" s="93">
        <v>9900</v>
      </c>
      <c r="H29" s="103">
        <f>VLOOKUP(A:A,[11]门店PK分组!A:J,10,0)</f>
        <v>10800</v>
      </c>
      <c r="I29" s="95">
        <v>2042.35727142858</v>
      </c>
      <c r="J29" s="98">
        <v>0.206298714285715</v>
      </c>
      <c r="K29" s="108">
        <f>VLOOKUP(A:A,[8]CXMDXSHZ!$B:$D,3,0)</f>
        <v>4465.06</v>
      </c>
      <c r="L29" s="110">
        <f t="shared" si="0"/>
        <v>0.451016161616162</v>
      </c>
      <c r="M29" s="110">
        <f t="shared" si="1"/>
        <v>0.413431481481482</v>
      </c>
      <c r="N29" s="110"/>
      <c r="O29" s="111"/>
      <c r="P29" s="110"/>
      <c r="Q29" s="69">
        <f>VLOOKUP(A:A,[9]CXMDXSHZ!$B:$D,3,0)</f>
        <v>3316.67</v>
      </c>
      <c r="R29" s="110">
        <f t="shared" si="3"/>
        <v>0.335017171717172</v>
      </c>
      <c r="S29" s="110">
        <f t="shared" si="12"/>
        <v>0.307099074074074</v>
      </c>
      <c r="T29" s="110"/>
      <c r="U29" s="103"/>
      <c r="V29" s="110"/>
      <c r="W29" s="69">
        <f>VLOOKUP(A:A,[10]CXMDXSHZ!$B:$D,3,0)</f>
        <v>5697.23</v>
      </c>
      <c r="X29" s="110">
        <f t="shared" si="6"/>
        <v>0.575477777777778</v>
      </c>
      <c r="Y29" s="110">
        <f t="shared" si="7"/>
        <v>0.527521296296296</v>
      </c>
      <c r="Z29" s="110"/>
      <c r="AA29" s="103"/>
      <c r="AB29" s="110"/>
      <c r="AC29" s="93" t="str">
        <f>VLOOKUP(A:A,[7]门店PK分组!$A:$N,14,0)</f>
        <v>黄娟</v>
      </c>
    </row>
    <row r="30" s="93" customFormat="1" spans="1:29">
      <c r="A30" s="101">
        <v>339</v>
      </c>
      <c r="B30" s="101" t="s">
        <v>72</v>
      </c>
      <c r="C30" s="101" t="s">
        <v>48</v>
      </c>
      <c r="D30" s="102">
        <v>11</v>
      </c>
      <c r="E30" s="102">
        <v>100</v>
      </c>
      <c r="F30" s="63">
        <v>300</v>
      </c>
      <c r="G30" s="93">
        <v>8800</v>
      </c>
      <c r="H30" s="103">
        <f>VLOOKUP(A:A,[11]门店PK分组!A:J,10,0)</f>
        <v>9600</v>
      </c>
      <c r="I30" s="95">
        <v>2114.45771428571</v>
      </c>
      <c r="J30" s="98">
        <v>0.240279285714285</v>
      </c>
      <c r="K30" s="108">
        <f>VLOOKUP(A:A,[8]CXMDXSHZ!$B:$D,3,0)</f>
        <v>5992.32</v>
      </c>
      <c r="L30" s="110">
        <f t="shared" si="0"/>
        <v>0.680945454545455</v>
      </c>
      <c r="M30" s="110">
        <f t="shared" si="1"/>
        <v>0.6242</v>
      </c>
      <c r="N30" s="110"/>
      <c r="O30" s="111"/>
      <c r="P30" s="110"/>
      <c r="Q30" s="69">
        <f>VLOOKUP(A:A,[9]CXMDXSHZ!$B:$D,3,0)</f>
        <v>2875.43</v>
      </c>
      <c r="R30" s="110">
        <f t="shared" si="3"/>
        <v>0.326753409090909</v>
      </c>
      <c r="S30" s="110">
        <f t="shared" si="12"/>
        <v>0.299523958333333</v>
      </c>
      <c r="T30" s="110"/>
      <c r="U30" s="103"/>
      <c r="V30" s="110"/>
      <c r="W30" s="69">
        <f>VLOOKUP(A:A,[10]CXMDXSHZ!$B:$D,3,0)</f>
        <v>3711.34</v>
      </c>
      <c r="X30" s="110">
        <f t="shared" si="6"/>
        <v>0.421743181818182</v>
      </c>
      <c r="Y30" s="110">
        <f t="shared" si="7"/>
        <v>0.386597916666667</v>
      </c>
      <c r="Z30" s="110"/>
      <c r="AA30" s="103"/>
      <c r="AB30" s="110"/>
      <c r="AC30" s="93" t="str">
        <f>VLOOKUP(A:A,[7]门店PK分组!$A:$N,14,0)</f>
        <v>李秀芳</v>
      </c>
    </row>
    <row r="31" s="68" customFormat="1" spans="1:29">
      <c r="A31" s="24">
        <v>727</v>
      </c>
      <c r="B31" s="24" t="s">
        <v>73</v>
      </c>
      <c r="C31" s="24" t="s">
        <v>48</v>
      </c>
      <c r="D31" s="63">
        <v>12</v>
      </c>
      <c r="E31" s="63">
        <v>50</v>
      </c>
      <c r="F31" s="63">
        <v>150</v>
      </c>
      <c r="G31" s="68">
        <v>9240</v>
      </c>
      <c r="H31" s="69">
        <f>VLOOKUP(A:A,[11]门店PK分组!A:J,10,0)</f>
        <v>10080</v>
      </c>
      <c r="I31" s="69">
        <v>2411.03148</v>
      </c>
      <c r="J31" s="112">
        <v>0.260934142857143</v>
      </c>
      <c r="K31" s="108">
        <f>VLOOKUP(A:A,[8]CXMDXSHZ!$B:$D,3,0)</f>
        <v>4015.64</v>
      </c>
      <c r="L31" s="112">
        <f t="shared" si="0"/>
        <v>0.434593073593074</v>
      </c>
      <c r="M31" s="112">
        <f t="shared" si="1"/>
        <v>0.398376984126984</v>
      </c>
      <c r="N31" s="112"/>
      <c r="O31" s="113"/>
      <c r="P31" s="112"/>
      <c r="Q31" s="69">
        <f>VLOOKUP(A:A,[9]CXMDXSHZ!$B:$D,3,0)</f>
        <v>3151.51</v>
      </c>
      <c r="R31" s="112">
        <f t="shared" si="3"/>
        <v>0.341072510822511</v>
      </c>
      <c r="S31" s="112">
        <f t="shared" si="12"/>
        <v>0.312649801587302</v>
      </c>
      <c r="T31" s="112"/>
      <c r="U31" s="69"/>
      <c r="V31" s="112"/>
      <c r="W31" s="69">
        <f>VLOOKUP(A:A,[10]CXMDXSHZ!$B:$D,3,0)</f>
        <v>4285.42</v>
      </c>
      <c r="X31" s="112">
        <f t="shared" si="6"/>
        <v>0.463790043290043</v>
      </c>
      <c r="Y31" s="112">
        <f t="shared" si="7"/>
        <v>0.425140873015873</v>
      </c>
      <c r="Z31" s="112"/>
      <c r="AA31" s="69"/>
      <c r="AB31" s="112"/>
      <c r="AC31" s="68" t="str">
        <f>VLOOKUP(A:A,[7]门店PK分组!$A:$N,14,0)</f>
        <v>马艺芮</v>
      </c>
    </row>
    <row r="32" s="68" customFormat="1" spans="1:29">
      <c r="A32" s="24">
        <v>115971</v>
      </c>
      <c r="B32" s="24" t="s">
        <v>74</v>
      </c>
      <c r="C32" s="24" t="s">
        <v>48</v>
      </c>
      <c r="D32" s="63">
        <v>12</v>
      </c>
      <c r="E32" s="63">
        <v>50</v>
      </c>
      <c r="F32" s="63">
        <v>150</v>
      </c>
      <c r="G32" s="68">
        <v>9200</v>
      </c>
      <c r="H32" s="69">
        <f>VLOOKUP(A:A,[11]门店PK分组!A:J,10,0)</f>
        <v>10036.3636363636</v>
      </c>
      <c r="I32" s="69">
        <v>2145.44</v>
      </c>
      <c r="J32" s="112">
        <v>0.2332</v>
      </c>
      <c r="K32" s="108">
        <f>VLOOKUP(A:A,[8]CXMDXSHZ!$B:$D,3,0)</f>
        <v>3074.42</v>
      </c>
      <c r="L32" s="112">
        <f t="shared" si="0"/>
        <v>0.334176086956522</v>
      </c>
      <c r="M32" s="112">
        <f t="shared" si="1"/>
        <v>0.306328079710146</v>
      </c>
      <c r="N32" s="112"/>
      <c r="O32" s="113"/>
      <c r="P32" s="112"/>
      <c r="Q32" s="69">
        <f>VLOOKUP(A:A,[9]CXMDXSHZ!$B:$D,3,0)</f>
        <v>9998.11</v>
      </c>
      <c r="R32" s="109">
        <f t="shared" si="3"/>
        <v>1.08675108695652</v>
      </c>
      <c r="S32" s="112">
        <f t="shared" si="12"/>
        <v>0.996188496376815</v>
      </c>
      <c r="T32" s="69">
        <f t="shared" ref="T32:T37" si="16">E32</f>
        <v>50</v>
      </c>
      <c r="U32" s="69">
        <v>50</v>
      </c>
      <c r="V32" s="112" t="s">
        <v>255</v>
      </c>
      <c r="W32" s="69">
        <f>VLOOKUP(A:A,[10]CXMDXSHZ!$B:$D,3,0)</f>
        <v>3116.12</v>
      </c>
      <c r="X32" s="112">
        <f t="shared" si="6"/>
        <v>0.338708695652174</v>
      </c>
      <c r="Y32" s="112">
        <f t="shared" si="7"/>
        <v>0.310482971014494</v>
      </c>
      <c r="Z32" s="112"/>
      <c r="AA32" s="69"/>
      <c r="AB32" s="112"/>
      <c r="AC32" s="68" t="str">
        <f>VLOOKUP(A:A,[7]门店PK分组!$A:$N,14,0)</f>
        <v>晏玲</v>
      </c>
    </row>
    <row r="33" s="93" customFormat="1" spans="1:29">
      <c r="A33" s="101">
        <v>730</v>
      </c>
      <c r="B33" s="101" t="s">
        <v>75</v>
      </c>
      <c r="C33" s="101" t="s">
        <v>76</v>
      </c>
      <c r="D33" s="102">
        <v>1</v>
      </c>
      <c r="E33" s="102">
        <v>150</v>
      </c>
      <c r="F33" s="63">
        <v>450</v>
      </c>
      <c r="G33" s="93">
        <v>20100</v>
      </c>
      <c r="H33" s="103">
        <f>VLOOKUP(A:A,[11]门店PK分组!A:J,10,0)</f>
        <v>21927.2727272727</v>
      </c>
      <c r="I33" s="95">
        <v>4854.7242857143</v>
      </c>
      <c r="J33" s="98">
        <v>0.241528571428572</v>
      </c>
      <c r="K33" s="108">
        <f>VLOOKUP(A:A,[8]CXMDXSHZ!$B:$D,3,0)</f>
        <v>22182.94</v>
      </c>
      <c r="L33" s="109">
        <f t="shared" si="0"/>
        <v>1.10362885572139</v>
      </c>
      <c r="M33" s="110">
        <f t="shared" si="1"/>
        <v>1.01165978441128</v>
      </c>
      <c r="N33" s="103">
        <f t="shared" ref="N33:N37" si="17">E33</f>
        <v>150</v>
      </c>
      <c r="O33" s="111">
        <v>150</v>
      </c>
      <c r="P33" s="110" t="s">
        <v>256</v>
      </c>
      <c r="Q33" s="69">
        <f>VLOOKUP(A:A,[9]CXMDXSHZ!$B:$D,3,0)</f>
        <v>14871.42</v>
      </c>
      <c r="R33" s="110">
        <f t="shared" si="3"/>
        <v>0.739871641791045</v>
      </c>
      <c r="S33" s="110">
        <f t="shared" si="12"/>
        <v>0.678215671641792</v>
      </c>
      <c r="T33" s="110"/>
      <c r="U33" s="103"/>
      <c r="V33" s="110"/>
      <c r="W33" s="69">
        <f>VLOOKUP(A:A,[10]CXMDXSHZ!$B:$D,3,0)</f>
        <v>20273.15</v>
      </c>
      <c r="X33" s="109">
        <f t="shared" si="6"/>
        <v>1.0086144278607</v>
      </c>
      <c r="Y33" s="110">
        <f t="shared" si="7"/>
        <v>0.924563225538973</v>
      </c>
      <c r="Z33" s="103">
        <f>E33</f>
        <v>150</v>
      </c>
      <c r="AA33" s="103">
        <v>150</v>
      </c>
      <c r="AB33" s="110" t="s">
        <v>256</v>
      </c>
      <c r="AC33" s="93" t="str">
        <f>VLOOKUP(A:A,[7]门店PK分组!$A:$N,14,0)</f>
        <v>黄雨</v>
      </c>
    </row>
    <row r="34" s="93" customFormat="1" spans="1:29">
      <c r="A34" s="101">
        <v>107658</v>
      </c>
      <c r="B34" s="101" t="s">
        <v>77</v>
      </c>
      <c r="C34" s="101" t="s">
        <v>76</v>
      </c>
      <c r="D34" s="102">
        <v>1</v>
      </c>
      <c r="E34" s="102">
        <v>150</v>
      </c>
      <c r="F34" s="63">
        <v>450</v>
      </c>
      <c r="G34" s="93">
        <v>18700</v>
      </c>
      <c r="H34" s="103">
        <f>VLOOKUP(A:A,[11]门店PK分组!A:J,10,0)</f>
        <v>20400</v>
      </c>
      <c r="I34" s="95">
        <v>4239.35945714287</v>
      </c>
      <c r="J34" s="98">
        <v>0.226703714285715</v>
      </c>
      <c r="K34" s="108">
        <f>VLOOKUP(A:A,[8]CXMDXSHZ!$B:$D,3,0)</f>
        <v>9619.47</v>
      </c>
      <c r="L34" s="110">
        <f t="shared" si="0"/>
        <v>0.514410160427807</v>
      </c>
      <c r="M34" s="110">
        <f t="shared" si="1"/>
        <v>0.471542647058823</v>
      </c>
      <c r="N34" s="110"/>
      <c r="O34" s="111"/>
      <c r="P34" s="110"/>
      <c r="Q34" s="69">
        <f>VLOOKUP(A:A,[9]CXMDXSHZ!$B:$D,3,0)</f>
        <v>19088.07</v>
      </c>
      <c r="R34" s="109">
        <f t="shared" si="3"/>
        <v>1.02075240641711</v>
      </c>
      <c r="S34" s="110">
        <f t="shared" si="12"/>
        <v>0.935689705882353</v>
      </c>
      <c r="T34" s="103">
        <f t="shared" si="16"/>
        <v>150</v>
      </c>
      <c r="U34" s="103">
        <v>150</v>
      </c>
      <c r="V34" s="110" t="s">
        <v>257</v>
      </c>
      <c r="W34" s="69">
        <f>VLOOKUP(A:A,[10]CXMDXSHZ!$B:$D,3,0)</f>
        <v>15732.46</v>
      </c>
      <c r="X34" s="110">
        <f t="shared" si="6"/>
        <v>0.841308021390374</v>
      </c>
      <c r="Y34" s="110">
        <f t="shared" si="7"/>
        <v>0.771199019607843</v>
      </c>
      <c r="Z34" s="110"/>
      <c r="AA34" s="103"/>
      <c r="AB34" s="110"/>
      <c r="AC34" s="93" t="str">
        <f>VLOOKUP(A:A,[7]门店PK分组!$A:$N,14,0)</f>
        <v>廖红</v>
      </c>
    </row>
    <row r="35" s="68" customFormat="1" spans="1:29">
      <c r="A35" s="24">
        <v>709</v>
      </c>
      <c r="B35" s="24" t="s">
        <v>78</v>
      </c>
      <c r="C35" s="24" t="s">
        <v>76</v>
      </c>
      <c r="D35" s="63">
        <v>2</v>
      </c>
      <c r="E35" s="63">
        <v>100</v>
      </c>
      <c r="F35" s="63">
        <v>300</v>
      </c>
      <c r="G35" s="68">
        <v>18000</v>
      </c>
      <c r="H35" s="69">
        <f>VLOOKUP(A:A,[11]门店PK分组!A:J,10,0)</f>
        <v>19636.3636363636</v>
      </c>
      <c r="I35" s="69">
        <v>4647.34285714287</v>
      </c>
      <c r="J35" s="112">
        <v>0.258185714285715</v>
      </c>
      <c r="K35" s="108">
        <f>VLOOKUP(A:A,[8]CXMDXSHZ!$B:$D,3,0)</f>
        <v>6526.26</v>
      </c>
      <c r="L35" s="112">
        <f t="shared" si="0"/>
        <v>0.36257</v>
      </c>
      <c r="M35" s="112">
        <f t="shared" si="1"/>
        <v>0.332355833333334</v>
      </c>
      <c r="N35" s="112"/>
      <c r="O35" s="113"/>
      <c r="P35" s="112"/>
      <c r="Q35" s="69">
        <f>VLOOKUP(A:A,[9]CXMDXSHZ!$B:$D,3,0)</f>
        <v>7140.02</v>
      </c>
      <c r="R35" s="112">
        <f t="shared" si="3"/>
        <v>0.396667777777778</v>
      </c>
      <c r="S35" s="112">
        <f t="shared" si="12"/>
        <v>0.36361212962963</v>
      </c>
      <c r="T35" s="112"/>
      <c r="U35" s="69"/>
      <c r="V35" s="112"/>
      <c r="W35" s="69">
        <f>VLOOKUP(A:A,[10]CXMDXSHZ!$B:$D,3,0)</f>
        <v>12217.12</v>
      </c>
      <c r="X35" s="112">
        <f t="shared" si="6"/>
        <v>0.678728888888889</v>
      </c>
      <c r="Y35" s="112">
        <f t="shared" si="7"/>
        <v>0.622168148148149</v>
      </c>
      <c r="Z35" s="112"/>
      <c r="AA35" s="69"/>
      <c r="AB35" s="112"/>
      <c r="AC35" s="68" t="e">
        <f>VLOOKUP(A:A,[7]门店PK分组!$A:$N,14,0)</f>
        <v>#N/A</v>
      </c>
    </row>
    <row r="36" s="68" customFormat="1" spans="1:29">
      <c r="A36" s="24">
        <v>329</v>
      </c>
      <c r="B36" s="24" t="s">
        <v>79</v>
      </c>
      <c r="C36" s="24" t="s">
        <v>76</v>
      </c>
      <c r="D36" s="63">
        <v>2</v>
      </c>
      <c r="E36" s="63">
        <v>100</v>
      </c>
      <c r="F36" s="63">
        <v>300</v>
      </c>
      <c r="G36" s="68">
        <v>14520</v>
      </c>
      <c r="H36" s="69">
        <f>VLOOKUP(A:A,[11]门店PK分组!A:J,10,0)</f>
        <v>15840</v>
      </c>
      <c r="I36" s="69">
        <v>2462.592</v>
      </c>
      <c r="J36" s="112">
        <v>0.1696</v>
      </c>
      <c r="K36" s="108">
        <f>VLOOKUP(A:A,[8]CXMDXSHZ!$B:$D,3,0)</f>
        <v>79525.81</v>
      </c>
      <c r="L36" s="112">
        <f t="shared" si="0"/>
        <v>5.47698415977961</v>
      </c>
      <c r="M36" s="112">
        <f t="shared" si="1"/>
        <v>5.02056881313131</v>
      </c>
      <c r="N36" s="69">
        <f t="shared" si="17"/>
        <v>100</v>
      </c>
      <c r="O36" s="113">
        <v>100</v>
      </c>
      <c r="P36" s="112" t="s">
        <v>258</v>
      </c>
      <c r="Q36" s="69">
        <f>VLOOKUP(A:A,[9]CXMDXSHZ!$B:$D,3,0)</f>
        <v>78996.69</v>
      </c>
      <c r="R36" s="109">
        <f t="shared" si="3"/>
        <v>5.44054338842975</v>
      </c>
      <c r="S36" s="112">
        <f t="shared" si="12"/>
        <v>4.98716477272727</v>
      </c>
      <c r="T36" s="69">
        <f t="shared" si="16"/>
        <v>100</v>
      </c>
      <c r="U36" s="69">
        <v>100</v>
      </c>
      <c r="V36" s="112" t="s">
        <v>258</v>
      </c>
      <c r="W36" s="69">
        <f>VLOOKUP(A:A,[10]CXMDXSHZ!$B:$D,3,0)</f>
        <v>79555.31</v>
      </c>
      <c r="X36" s="109">
        <f t="shared" si="6"/>
        <v>5.47901584022039</v>
      </c>
      <c r="Y36" s="112">
        <f t="shared" si="7"/>
        <v>5.02243118686869</v>
      </c>
      <c r="Z36" s="103">
        <f>E36</f>
        <v>100</v>
      </c>
      <c r="AA36" s="69">
        <v>100</v>
      </c>
      <c r="AB36" s="112" t="s">
        <v>258</v>
      </c>
      <c r="AC36" s="68" t="str">
        <f>VLOOKUP(A:A,[7]门店PK分组!$A:$N,14,0)</f>
        <v>夏彩红</v>
      </c>
    </row>
    <row r="37" s="93" customFormat="1" spans="1:29">
      <c r="A37" s="101">
        <v>106399</v>
      </c>
      <c r="B37" s="101" t="s">
        <v>80</v>
      </c>
      <c r="C37" s="101" t="s">
        <v>76</v>
      </c>
      <c r="D37" s="102">
        <v>3</v>
      </c>
      <c r="E37" s="102">
        <v>100</v>
      </c>
      <c r="F37" s="63">
        <v>300</v>
      </c>
      <c r="G37" s="93">
        <v>16000</v>
      </c>
      <c r="H37" s="103">
        <f>VLOOKUP(A:A,[11]门店PK分组!A:J,10,0)</f>
        <v>17454.5454545455</v>
      </c>
      <c r="I37" s="95">
        <v>4332.18971428571</v>
      </c>
      <c r="J37" s="98">
        <v>0.270761857142857</v>
      </c>
      <c r="K37" s="108">
        <f>VLOOKUP(A:A,[8]CXMDXSHZ!$B:$D,3,0)</f>
        <v>16263.97</v>
      </c>
      <c r="L37" s="109">
        <f t="shared" si="0"/>
        <v>1.016498125</v>
      </c>
      <c r="M37" s="110">
        <f t="shared" si="1"/>
        <v>0.931789947916664</v>
      </c>
      <c r="N37" s="103">
        <f t="shared" si="17"/>
        <v>100</v>
      </c>
      <c r="O37" s="111">
        <v>100</v>
      </c>
      <c r="P37" s="110" t="s">
        <v>259</v>
      </c>
      <c r="Q37" s="69">
        <f>VLOOKUP(A:A,[9]CXMDXSHZ!$B:$D,3,0)</f>
        <v>16190.22</v>
      </c>
      <c r="R37" s="109">
        <f t="shared" si="3"/>
        <v>1.01188875</v>
      </c>
      <c r="S37" s="110">
        <f t="shared" si="12"/>
        <v>0.927564687499998</v>
      </c>
      <c r="T37" s="103">
        <f t="shared" si="16"/>
        <v>100</v>
      </c>
      <c r="U37" s="103">
        <v>100</v>
      </c>
      <c r="V37" s="110" t="s">
        <v>259</v>
      </c>
      <c r="W37" s="69">
        <f>VLOOKUP(A:A,[10]CXMDXSHZ!$B:$D,3,0)</f>
        <v>6657.1</v>
      </c>
      <c r="X37" s="110">
        <f t="shared" si="6"/>
        <v>0.41606875</v>
      </c>
      <c r="Y37" s="110">
        <f t="shared" si="7"/>
        <v>0.381396354166666</v>
      </c>
      <c r="Z37" s="110"/>
      <c r="AA37" s="103"/>
      <c r="AB37" s="110"/>
      <c r="AC37" s="93" t="str">
        <f>VLOOKUP(A:A,[7]门店PK分组!$A:$N,14,0)</f>
        <v>潘恒旭</v>
      </c>
    </row>
    <row r="38" s="93" customFormat="1" spans="1:29">
      <c r="A38" s="101">
        <v>101453</v>
      </c>
      <c r="B38" s="101" t="s">
        <v>81</v>
      </c>
      <c r="C38" s="101" t="s">
        <v>76</v>
      </c>
      <c r="D38" s="102">
        <v>3</v>
      </c>
      <c r="E38" s="102">
        <v>100</v>
      </c>
      <c r="F38" s="63">
        <v>300</v>
      </c>
      <c r="G38" s="93">
        <v>15120</v>
      </c>
      <c r="H38" s="103">
        <f>VLOOKUP(A:A,[11]门店PK分组!A:J,10,0)</f>
        <v>16494.5454545455</v>
      </c>
      <c r="I38" s="95">
        <v>4227.40296</v>
      </c>
      <c r="J38" s="98">
        <v>0.279590142857143</v>
      </c>
      <c r="K38" s="108">
        <f>VLOOKUP(A:A,[8]CXMDXSHZ!$B:$D,3,0)</f>
        <v>7787.58</v>
      </c>
      <c r="L38" s="110">
        <f t="shared" si="0"/>
        <v>0.515051587301587</v>
      </c>
      <c r="M38" s="110">
        <f t="shared" si="1"/>
        <v>0.47213062169312</v>
      </c>
      <c r="N38" s="110"/>
      <c r="O38" s="111"/>
      <c r="P38" s="110"/>
      <c r="Q38" s="69">
        <f>VLOOKUP(A:A,[9]CXMDXSHZ!$B:$D,3,0)</f>
        <v>4419.4</v>
      </c>
      <c r="R38" s="110">
        <f t="shared" si="3"/>
        <v>0.29228835978836</v>
      </c>
      <c r="S38" s="110">
        <f t="shared" si="12"/>
        <v>0.267930996472662</v>
      </c>
      <c r="T38" s="110"/>
      <c r="U38" s="103"/>
      <c r="V38" s="110"/>
      <c r="W38" s="69">
        <f>VLOOKUP(A:A,[10]CXMDXSHZ!$B:$D,3,0)</f>
        <v>7850.56</v>
      </c>
      <c r="X38" s="110">
        <f t="shared" si="6"/>
        <v>0.519216931216931</v>
      </c>
      <c r="Y38" s="110">
        <f t="shared" si="7"/>
        <v>0.475948853615519</v>
      </c>
      <c r="Z38" s="110"/>
      <c r="AA38" s="103"/>
      <c r="AB38" s="110"/>
      <c r="AC38" s="93" t="str">
        <f>VLOOKUP(A:A,[7]门店PK分组!$A:$N,14,0)</f>
        <v>王慧</v>
      </c>
    </row>
    <row r="39" s="68" customFormat="1" spans="1:29">
      <c r="A39" s="24">
        <v>120844</v>
      </c>
      <c r="B39" s="24" t="s">
        <v>82</v>
      </c>
      <c r="C39" s="24" t="s">
        <v>76</v>
      </c>
      <c r="D39" s="63">
        <v>4</v>
      </c>
      <c r="E39" s="63">
        <v>100</v>
      </c>
      <c r="F39" s="63">
        <v>300</v>
      </c>
      <c r="G39" s="68">
        <v>13800</v>
      </c>
      <c r="H39" s="69">
        <f>VLOOKUP(A:A,[11]门店PK分组!A:J,10,0)</f>
        <v>15054.5454545455</v>
      </c>
      <c r="I39" s="69">
        <v>2528.55428571429</v>
      </c>
      <c r="J39" s="112">
        <v>0.183228571428572</v>
      </c>
      <c r="K39" s="108">
        <f>VLOOKUP(A:A,[8]CXMDXSHZ!$B:$D,3,0)</f>
        <v>4583.25</v>
      </c>
      <c r="L39" s="112">
        <f t="shared" si="0"/>
        <v>0.332119565217391</v>
      </c>
      <c r="M39" s="112">
        <f t="shared" si="1"/>
        <v>0.304442934782608</v>
      </c>
      <c r="N39" s="112"/>
      <c r="O39" s="113"/>
      <c r="P39" s="112"/>
      <c r="Q39" s="69">
        <f>VLOOKUP(A:A,[9]CXMDXSHZ!$B:$D,3,0)</f>
        <v>2923</v>
      </c>
      <c r="R39" s="112">
        <f t="shared" si="3"/>
        <v>0.211811594202899</v>
      </c>
      <c r="S39" s="112">
        <f t="shared" si="12"/>
        <v>0.194160628019323</v>
      </c>
      <c r="T39" s="112"/>
      <c r="U39" s="69"/>
      <c r="V39" s="112"/>
      <c r="W39" s="69">
        <f>VLOOKUP(A:A,[10]CXMDXSHZ!$B:$D,3,0)</f>
        <v>3990.93</v>
      </c>
      <c r="X39" s="112">
        <f t="shared" si="6"/>
        <v>0.289197826086956</v>
      </c>
      <c r="Y39" s="112">
        <f t="shared" si="7"/>
        <v>0.265098007246376</v>
      </c>
      <c r="Z39" s="112"/>
      <c r="AA39" s="69"/>
      <c r="AB39" s="112"/>
      <c r="AC39" s="68" t="str">
        <f>VLOOKUP(A:A,[7]门店PK分组!$A:$N,14,0)</f>
        <v>黄伦倩</v>
      </c>
    </row>
    <row r="40" s="68" customFormat="1" spans="1:29">
      <c r="A40" s="24">
        <v>114286</v>
      </c>
      <c r="B40" s="24" t="s">
        <v>83</v>
      </c>
      <c r="C40" s="24" t="s">
        <v>76</v>
      </c>
      <c r="D40" s="63">
        <v>4</v>
      </c>
      <c r="E40" s="63">
        <v>100</v>
      </c>
      <c r="F40" s="63">
        <v>300</v>
      </c>
      <c r="G40" s="68">
        <v>14500</v>
      </c>
      <c r="H40" s="69">
        <f>VLOOKUP(A:A,[11]门店PK分组!A:J,10,0)</f>
        <v>15818.1818181818</v>
      </c>
      <c r="I40" s="69">
        <v>3300.48792857142</v>
      </c>
      <c r="J40" s="112">
        <v>0.227619857142857</v>
      </c>
      <c r="K40" s="108">
        <f>VLOOKUP(A:A,[8]CXMDXSHZ!$B:$D,3,0)</f>
        <v>16860.81</v>
      </c>
      <c r="L40" s="112">
        <f t="shared" si="0"/>
        <v>1.16281448275862</v>
      </c>
      <c r="M40" s="112">
        <f t="shared" si="1"/>
        <v>1.06591327586207</v>
      </c>
      <c r="N40" s="69">
        <f t="shared" ref="N40:N45" si="18">E40</f>
        <v>100</v>
      </c>
      <c r="O40" s="113">
        <v>100</v>
      </c>
      <c r="P40" s="112" t="s">
        <v>260</v>
      </c>
      <c r="Q40" s="69">
        <f>VLOOKUP(A:A,[9]CXMDXSHZ!$B:$D,3,0)</f>
        <v>14618.96</v>
      </c>
      <c r="R40" s="109">
        <f t="shared" si="3"/>
        <v>1.00820413793103</v>
      </c>
      <c r="S40" s="112">
        <f t="shared" si="12"/>
        <v>0.924187126436783</v>
      </c>
      <c r="T40" s="69">
        <f>E40</f>
        <v>100</v>
      </c>
      <c r="U40" s="69">
        <v>100</v>
      </c>
      <c r="V40" s="112" t="s">
        <v>261</v>
      </c>
      <c r="W40" s="69">
        <f>VLOOKUP(A:A,[10]CXMDXSHZ!$B:$D,3,0)</f>
        <v>8699.52</v>
      </c>
      <c r="X40" s="112">
        <f t="shared" si="6"/>
        <v>0.599966896551724</v>
      </c>
      <c r="Y40" s="112">
        <f t="shared" si="7"/>
        <v>0.549969655172414</v>
      </c>
      <c r="Z40" s="112"/>
      <c r="AA40" s="69"/>
      <c r="AB40" s="112"/>
      <c r="AC40" s="68" t="str">
        <f>VLOOKUP(A:A,[7]门店PK分组!$A:$N,14,0)</f>
        <v>吕显杨</v>
      </c>
    </row>
    <row r="41" s="93" customFormat="1" spans="1:29">
      <c r="A41" s="101">
        <v>752</v>
      </c>
      <c r="B41" s="101" t="s">
        <v>84</v>
      </c>
      <c r="C41" s="101" t="s">
        <v>76</v>
      </c>
      <c r="D41" s="102">
        <v>5</v>
      </c>
      <c r="E41" s="102">
        <v>100</v>
      </c>
      <c r="F41" s="63">
        <v>300</v>
      </c>
      <c r="G41" s="93">
        <v>10120</v>
      </c>
      <c r="H41" s="103">
        <f>VLOOKUP(A:A,[11]门店PK分组!A:J,10,0)</f>
        <v>11040</v>
      </c>
      <c r="I41" s="95">
        <v>2623.79649714286</v>
      </c>
      <c r="J41" s="98">
        <v>0.259268428571428</v>
      </c>
      <c r="K41" s="108">
        <f>VLOOKUP(A:A,[8]CXMDXSHZ!$B:$D,3,0)</f>
        <v>3727.96</v>
      </c>
      <c r="L41" s="110">
        <f t="shared" si="0"/>
        <v>0.368375494071146</v>
      </c>
      <c r="M41" s="110">
        <f t="shared" si="1"/>
        <v>0.337677536231884</v>
      </c>
      <c r="N41" s="110"/>
      <c r="O41" s="111"/>
      <c r="P41" s="110"/>
      <c r="Q41" s="69">
        <f>VLOOKUP(A:A,[9]CXMDXSHZ!$B:$D,3,0)</f>
        <v>3417.31</v>
      </c>
      <c r="R41" s="110">
        <f t="shared" si="3"/>
        <v>0.337678853754941</v>
      </c>
      <c r="S41" s="110">
        <f t="shared" si="12"/>
        <v>0.309538949275362</v>
      </c>
      <c r="T41" s="110"/>
      <c r="U41" s="103"/>
      <c r="V41" s="110"/>
      <c r="W41" s="69">
        <f>VLOOKUP(A:A,[10]CXMDXSHZ!$B:$D,3,0)</f>
        <v>4508.23</v>
      </c>
      <c r="X41" s="110">
        <f t="shared" si="6"/>
        <v>0.445477272727273</v>
      </c>
      <c r="Y41" s="110">
        <f t="shared" si="7"/>
        <v>0.408354166666667</v>
      </c>
      <c r="Z41" s="110"/>
      <c r="AA41" s="103"/>
      <c r="AB41" s="110"/>
      <c r="AC41" s="93" t="str">
        <f>VLOOKUP(A:A,[7]门店PK分组!$A:$N,14,0)</f>
        <v>李俊俐</v>
      </c>
    </row>
    <row r="42" s="93" customFormat="1" spans="1:29">
      <c r="A42" s="101">
        <v>112888</v>
      </c>
      <c r="B42" s="101" t="s">
        <v>85</v>
      </c>
      <c r="C42" s="101" t="s">
        <v>76</v>
      </c>
      <c r="D42" s="102">
        <v>5</v>
      </c>
      <c r="E42" s="102">
        <v>100</v>
      </c>
      <c r="F42" s="63">
        <v>300</v>
      </c>
      <c r="G42" s="93">
        <v>9900</v>
      </c>
      <c r="H42" s="103">
        <f>VLOOKUP(A:A,[11]门店PK分组!A:J,10,0)</f>
        <v>10800</v>
      </c>
      <c r="I42" s="95">
        <v>2720.94428571428</v>
      </c>
      <c r="J42" s="98">
        <v>0.274842857142857</v>
      </c>
      <c r="K42" s="108">
        <f>VLOOKUP(A:A,[8]CXMDXSHZ!$B:$D,3,0)</f>
        <v>9902.15</v>
      </c>
      <c r="L42" s="109">
        <f t="shared" si="0"/>
        <v>1.00021717171717</v>
      </c>
      <c r="M42" s="110">
        <f t="shared" si="1"/>
        <v>0.916865740740741</v>
      </c>
      <c r="N42" s="103">
        <f t="shared" si="18"/>
        <v>100</v>
      </c>
      <c r="O42" s="111">
        <v>200</v>
      </c>
      <c r="P42" s="110" t="s">
        <v>262</v>
      </c>
      <c r="Q42" s="69">
        <f>VLOOKUP(A:A,[9]CXMDXSHZ!$B:$D,3,0)</f>
        <v>5842.8</v>
      </c>
      <c r="R42" s="110">
        <f t="shared" si="3"/>
        <v>0.590181818181818</v>
      </c>
      <c r="S42" s="110">
        <f t="shared" si="12"/>
        <v>0.541</v>
      </c>
      <c r="T42" s="110"/>
      <c r="U42" s="103"/>
      <c r="V42" s="110"/>
      <c r="W42" s="69">
        <f>VLOOKUP(A:A,[10]CXMDXSHZ!$B:$D,3,0)</f>
        <v>4040.1</v>
      </c>
      <c r="X42" s="110">
        <f t="shared" si="6"/>
        <v>0.408090909090909</v>
      </c>
      <c r="Y42" s="110">
        <f t="shared" si="7"/>
        <v>0.374083333333333</v>
      </c>
      <c r="Z42" s="110"/>
      <c r="AA42" s="103"/>
      <c r="AB42" s="110"/>
      <c r="AC42" s="93" t="str">
        <f>VLOOKUP(A:A,[7]门店PK分组!$A:$N,14,0)</f>
        <v>张雪2</v>
      </c>
    </row>
    <row r="43" s="93" customFormat="1" spans="1:29">
      <c r="A43" s="101">
        <v>570</v>
      </c>
      <c r="B43" s="101" t="s">
        <v>86</v>
      </c>
      <c r="C43" s="101" t="s">
        <v>76</v>
      </c>
      <c r="D43" s="102">
        <v>5</v>
      </c>
      <c r="E43" s="102">
        <v>100</v>
      </c>
      <c r="F43" s="63">
        <v>300</v>
      </c>
      <c r="G43" s="93">
        <v>9900</v>
      </c>
      <c r="H43" s="103">
        <f>VLOOKUP(A:A,[11]门店PK分组!A:J,10,0)</f>
        <v>10800</v>
      </c>
      <c r="I43" s="95">
        <v>2480.18194285714</v>
      </c>
      <c r="J43" s="98">
        <v>0.250523428571428</v>
      </c>
      <c r="K43" s="108">
        <f>VLOOKUP(A:A,[8]CXMDXSHZ!$B:$D,3,0)</f>
        <v>3560.17</v>
      </c>
      <c r="L43" s="110">
        <f t="shared" si="0"/>
        <v>0.359613131313131</v>
      </c>
      <c r="M43" s="110">
        <f t="shared" si="1"/>
        <v>0.32964537037037</v>
      </c>
      <c r="N43" s="110"/>
      <c r="O43" s="111"/>
      <c r="P43" s="110"/>
      <c r="Q43" s="69">
        <f>VLOOKUP(A:A,[9]CXMDXSHZ!$B:$D,3,0)</f>
        <v>5032.23</v>
      </c>
      <c r="R43" s="110">
        <f t="shared" si="3"/>
        <v>0.508306060606061</v>
      </c>
      <c r="S43" s="110">
        <f t="shared" si="12"/>
        <v>0.465947222222222</v>
      </c>
      <c r="T43" s="110"/>
      <c r="U43" s="103"/>
      <c r="V43" s="110"/>
      <c r="W43" s="69">
        <f>VLOOKUP(A:A,[10]CXMDXSHZ!$B:$D,3,0)</f>
        <v>10094.15</v>
      </c>
      <c r="X43" s="109">
        <f t="shared" si="6"/>
        <v>1.01961111111111</v>
      </c>
      <c r="Y43" s="110">
        <f t="shared" si="7"/>
        <v>0.934643518518518</v>
      </c>
      <c r="Z43" s="103">
        <f>E43</f>
        <v>100</v>
      </c>
      <c r="AA43" s="103">
        <v>200</v>
      </c>
      <c r="AB43" s="110" t="s">
        <v>263</v>
      </c>
      <c r="AC43" s="93" t="str">
        <f>VLOOKUP(A:A,[7]门店PK分组!$A:$N,14,0)</f>
        <v>毛玉</v>
      </c>
    </row>
    <row r="44" s="68" customFormat="1" spans="1:29">
      <c r="A44" s="24">
        <v>113833</v>
      </c>
      <c r="B44" s="24" t="s">
        <v>87</v>
      </c>
      <c r="C44" s="24" t="s">
        <v>76</v>
      </c>
      <c r="D44" s="63">
        <v>6</v>
      </c>
      <c r="E44" s="63">
        <v>100</v>
      </c>
      <c r="F44" s="63">
        <v>300</v>
      </c>
      <c r="G44" s="68">
        <v>8800</v>
      </c>
      <c r="H44" s="69">
        <f>VLOOKUP(A:A,[11]门店PK分组!A:J,10,0)</f>
        <v>9600</v>
      </c>
      <c r="I44" s="69">
        <v>2345.32571428571</v>
      </c>
      <c r="J44" s="112">
        <v>0.266514285714285</v>
      </c>
      <c r="K44" s="108">
        <f>VLOOKUP(A:A,[8]CXMDXSHZ!$B:$D,3,0)</f>
        <v>5484.7</v>
      </c>
      <c r="L44" s="112">
        <f t="shared" si="0"/>
        <v>0.623261363636364</v>
      </c>
      <c r="M44" s="112">
        <f t="shared" si="1"/>
        <v>0.571322916666667</v>
      </c>
      <c r="N44" s="112"/>
      <c r="O44" s="113"/>
      <c r="P44" s="112"/>
      <c r="Q44" s="69">
        <f>VLOOKUP(A:A,[9]CXMDXSHZ!$B:$D,3,0)</f>
        <v>8828.19</v>
      </c>
      <c r="R44" s="109">
        <f t="shared" si="3"/>
        <v>1.00320340909091</v>
      </c>
      <c r="S44" s="112">
        <f t="shared" si="12"/>
        <v>0.919603125</v>
      </c>
      <c r="T44" s="69">
        <f>E44</f>
        <v>100</v>
      </c>
      <c r="U44" s="69">
        <v>200</v>
      </c>
      <c r="V44" s="112" t="s">
        <v>264</v>
      </c>
      <c r="W44" s="69">
        <f>VLOOKUP(A:A,[10]CXMDXSHZ!$B:$D,3,0)</f>
        <v>2486.81</v>
      </c>
      <c r="X44" s="112">
        <f t="shared" si="6"/>
        <v>0.282592045454545</v>
      </c>
      <c r="Y44" s="112">
        <f t="shared" si="7"/>
        <v>0.259042708333333</v>
      </c>
      <c r="Z44" s="112"/>
      <c r="AA44" s="69"/>
      <c r="AB44" s="112"/>
      <c r="AC44" s="68" t="str">
        <f>VLOOKUP(A:A,[7]门店PK分组!$A:$N,14,0)</f>
        <v>李玉先</v>
      </c>
    </row>
    <row r="45" s="64" customFormat="1" spans="1:29">
      <c r="A45" s="61">
        <v>104429</v>
      </c>
      <c r="B45" s="61" t="s">
        <v>88</v>
      </c>
      <c r="C45" s="61" t="s">
        <v>76</v>
      </c>
      <c r="D45" s="62">
        <v>6</v>
      </c>
      <c r="E45" s="62">
        <v>100</v>
      </c>
      <c r="F45" s="63">
        <v>300</v>
      </c>
      <c r="G45" s="64">
        <v>9400</v>
      </c>
      <c r="H45" s="95">
        <f>VLOOKUP(A:A,[11]门店PK分组!A:J,10,0)</f>
        <v>10254.5454545455</v>
      </c>
      <c r="I45" s="95">
        <v>1784.19654285715</v>
      </c>
      <c r="J45" s="98">
        <v>0.189808142857143</v>
      </c>
      <c r="K45" s="108">
        <f>VLOOKUP(A:A,[8]CXMDXSHZ!$B:$D,3,0)</f>
        <v>9462.95</v>
      </c>
      <c r="L45" s="109">
        <f t="shared" si="0"/>
        <v>1.00669680851064</v>
      </c>
      <c r="M45" s="98">
        <f t="shared" si="1"/>
        <v>0.922805407801415</v>
      </c>
      <c r="N45" s="95">
        <f t="shared" si="18"/>
        <v>100</v>
      </c>
      <c r="O45" s="97">
        <v>200</v>
      </c>
      <c r="P45" s="98" t="s">
        <v>265</v>
      </c>
      <c r="Q45" s="69">
        <f>VLOOKUP(A:A,[9]CXMDXSHZ!$B:$D,3,0)</f>
        <v>6662.28</v>
      </c>
      <c r="R45" s="98">
        <f t="shared" si="3"/>
        <v>0.708753191489362</v>
      </c>
      <c r="S45" s="98">
        <f t="shared" si="12"/>
        <v>0.649690425531912</v>
      </c>
      <c r="T45" s="98"/>
      <c r="U45" s="95"/>
      <c r="V45" s="98"/>
      <c r="W45" s="69">
        <f>VLOOKUP(A:A,[10]CXMDXSHZ!$B:$D,3,0)</f>
        <v>4208.38</v>
      </c>
      <c r="X45" s="98">
        <f t="shared" si="6"/>
        <v>0.4477</v>
      </c>
      <c r="Y45" s="98">
        <f t="shared" si="7"/>
        <v>0.410391666666665</v>
      </c>
      <c r="Z45" s="98"/>
      <c r="AA45" s="95"/>
      <c r="AB45" s="98"/>
      <c r="AC45" s="64" t="str">
        <f>VLOOKUP(A:A,[7]门店PK分组!$A:$N,14,0)</f>
        <v>李雪</v>
      </c>
    </row>
    <row r="46" s="64" customFormat="1" spans="1:29">
      <c r="A46" s="61">
        <v>118951</v>
      </c>
      <c r="B46" s="61" t="s">
        <v>89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f>VLOOKUP(A:A,[11]门店PK分组!A:J,10,0)</f>
        <v>10254.5454545455</v>
      </c>
      <c r="I46" s="95">
        <v>2421.46551428572</v>
      </c>
      <c r="J46" s="98">
        <v>0.257602714285715</v>
      </c>
      <c r="K46" s="108">
        <f>VLOOKUP(A:A,[8]CXMDXSHZ!$B:$D,3,0)</f>
        <v>5767.92</v>
      </c>
      <c r="L46" s="98">
        <f t="shared" si="0"/>
        <v>0.613608510638298</v>
      </c>
      <c r="M46" s="98">
        <f t="shared" si="1"/>
        <v>0.562474468085104</v>
      </c>
      <c r="N46" s="98"/>
      <c r="O46" s="97"/>
      <c r="P46" s="98"/>
      <c r="Q46" s="69">
        <f>VLOOKUP(A:A,[9]CXMDXSHZ!$B:$D,3,0)</f>
        <v>2666.2</v>
      </c>
      <c r="R46" s="98">
        <f t="shared" si="3"/>
        <v>0.28363829787234</v>
      </c>
      <c r="S46" s="98">
        <f t="shared" si="12"/>
        <v>0.260001773049644</v>
      </c>
      <c r="T46" s="98"/>
      <c r="U46" s="95"/>
      <c r="V46" s="98"/>
      <c r="W46" s="69">
        <f>VLOOKUP(A:A,[10]CXMDXSHZ!$B:$D,3,0)</f>
        <v>3079.62</v>
      </c>
      <c r="X46" s="98">
        <f t="shared" si="6"/>
        <v>0.32761914893617</v>
      </c>
      <c r="Y46" s="98">
        <f t="shared" si="7"/>
        <v>0.300317553191488</v>
      </c>
      <c r="Z46" s="98"/>
      <c r="AA46" s="95"/>
      <c r="AB46" s="98"/>
      <c r="AC46" s="64" t="str">
        <f>VLOOKUP(A:A,[7]门店PK分组!$A:$N,14,0)</f>
        <v>黄莉1</v>
      </c>
    </row>
    <row r="47" s="93" customFormat="1" spans="1:29">
      <c r="A47" s="101">
        <v>113025</v>
      </c>
      <c r="B47" s="101" t="s">
        <v>90</v>
      </c>
      <c r="C47" s="101" t="s">
        <v>76</v>
      </c>
      <c r="D47" s="102">
        <v>7</v>
      </c>
      <c r="E47" s="102">
        <v>100</v>
      </c>
      <c r="F47" s="63">
        <v>300</v>
      </c>
      <c r="G47" s="93">
        <v>8360</v>
      </c>
      <c r="H47" s="103">
        <f>VLOOKUP(A:A,[11]门店PK分组!A:J,10,0)</f>
        <v>9120</v>
      </c>
      <c r="I47" s="95">
        <v>1886.19156</v>
      </c>
      <c r="J47" s="98">
        <v>0.225621</v>
      </c>
      <c r="K47" s="108">
        <f>VLOOKUP(A:A,[8]CXMDXSHZ!$B:$D,3,0)</f>
        <v>4096.4</v>
      </c>
      <c r="L47" s="110">
        <f t="shared" si="0"/>
        <v>0.49</v>
      </c>
      <c r="M47" s="110">
        <f t="shared" si="1"/>
        <v>0.449166666666667</v>
      </c>
      <c r="N47" s="110"/>
      <c r="O47" s="111"/>
      <c r="P47" s="110"/>
      <c r="Q47" s="69">
        <f>VLOOKUP(A:A,[9]CXMDXSHZ!$B:$D,3,0)</f>
        <v>3148.81</v>
      </c>
      <c r="R47" s="110">
        <f t="shared" si="3"/>
        <v>0.376651913875598</v>
      </c>
      <c r="S47" s="110">
        <f t="shared" si="12"/>
        <v>0.345264254385965</v>
      </c>
      <c r="T47" s="110"/>
      <c r="U47" s="103"/>
      <c r="V47" s="110"/>
      <c r="W47" s="69">
        <f>VLOOKUP(A:A,[10]CXMDXSHZ!$B:$D,3,0)</f>
        <v>4262.2</v>
      </c>
      <c r="X47" s="110">
        <f t="shared" si="6"/>
        <v>0.509832535885167</v>
      </c>
      <c r="Y47" s="110">
        <f t="shared" si="7"/>
        <v>0.46734649122807</v>
      </c>
      <c r="Z47" s="110"/>
      <c r="AA47" s="103"/>
      <c r="AB47" s="110"/>
      <c r="AC47" s="93" t="str">
        <f>VLOOKUP(A:A,[7]门店PK分组!$A:$N,14,0)</f>
        <v>张阿几</v>
      </c>
    </row>
    <row r="48" s="93" customFormat="1" spans="1:29">
      <c r="A48" s="101">
        <v>116773</v>
      </c>
      <c r="B48" s="101" t="s">
        <v>91</v>
      </c>
      <c r="C48" s="101" t="s">
        <v>76</v>
      </c>
      <c r="D48" s="102">
        <v>7</v>
      </c>
      <c r="E48" s="102">
        <v>100</v>
      </c>
      <c r="F48" s="63">
        <v>300</v>
      </c>
      <c r="G48" s="93">
        <v>8000</v>
      </c>
      <c r="H48" s="103">
        <f>VLOOKUP(A:A,[11]门店PK分组!A:J,10,0)</f>
        <v>8727.27272727273</v>
      </c>
      <c r="I48" s="95">
        <v>2132.11428571428</v>
      </c>
      <c r="J48" s="98">
        <v>0.266514285714285</v>
      </c>
      <c r="K48" s="108">
        <f>VLOOKUP(A:A,[8]CXMDXSHZ!$B:$D,3,0)</f>
        <v>8042.21</v>
      </c>
      <c r="L48" s="109">
        <f t="shared" si="0"/>
        <v>1.00527625</v>
      </c>
      <c r="M48" s="110">
        <f t="shared" si="1"/>
        <v>0.921503229166666</v>
      </c>
      <c r="N48" s="103">
        <f t="shared" ref="N48:N52" si="19">E48</f>
        <v>100</v>
      </c>
      <c r="O48" s="111">
        <v>100</v>
      </c>
      <c r="P48" s="110" t="s">
        <v>266</v>
      </c>
      <c r="Q48" s="69">
        <f>VLOOKUP(A:A,[9]CXMDXSHZ!$B:$D,3,0)</f>
        <v>3452.12</v>
      </c>
      <c r="R48" s="110">
        <f t="shared" si="3"/>
        <v>0.431515</v>
      </c>
      <c r="S48" s="110">
        <f t="shared" si="12"/>
        <v>0.395555416666667</v>
      </c>
      <c r="T48" s="110"/>
      <c r="U48" s="103"/>
      <c r="V48" s="110"/>
      <c r="W48" s="69">
        <f>VLOOKUP(A:A,[10]CXMDXSHZ!$B:$D,3,0)</f>
        <v>9207.01</v>
      </c>
      <c r="X48" s="109">
        <f t="shared" si="6"/>
        <v>1.15087625</v>
      </c>
      <c r="Y48" s="110">
        <f t="shared" si="7"/>
        <v>1.05496989583333</v>
      </c>
      <c r="Z48" s="103">
        <f>E48</f>
        <v>100</v>
      </c>
      <c r="AA48" s="103">
        <v>100</v>
      </c>
      <c r="AB48" s="110" t="s">
        <v>266</v>
      </c>
      <c r="AC48" s="93" t="str">
        <f>VLOOKUP(A:A,[7]门店PK分组!$A:$N,14,0)</f>
        <v>程改</v>
      </c>
    </row>
    <row r="49" s="68" customFormat="1" spans="1:29">
      <c r="A49" s="24">
        <v>119263</v>
      </c>
      <c r="B49" s="24" t="s">
        <v>92</v>
      </c>
      <c r="C49" s="24" t="s">
        <v>76</v>
      </c>
      <c r="D49" s="63">
        <v>8</v>
      </c>
      <c r="E49" s="63">
        <v>100</v>
      </c>
      <c r="F49" s="63">
        <v>300</v>
      </c>
      <c r="G49" s="68">
        <v>9500</v>
      </c>
      <c r="H49" s="69">
        <f>VLOOKUP(A:A,[11]门店PK分组!A:J,10,0)</f>
        <v>10363.6363636364</v>
      </c>
      <c r="I49" s="69">
        <v>2057.15714285714</v>
      </c>
      <c r="J49" s="112">
        <v>0.216542857142857</v>
      </c>
      <c r="K49" s="108">
        <f>VLOOKUP(A:A,[8]CXMDXSHZ!$B:$D,3,0)</f>
        <v>9657.13</v>
      </c>
      <c r="L49" s="112">
        <f t="shared" si="0"/>
        <v>1.01654</v>
      </c>
      <c r="M49" s="112">
        <f t="shared" si="1"/>
        <v>0.93182833333333</v>
      </c>
      <c r="N49" s="69">
        <f t="shared" si="19"/>
        <v>100</v>
      </c>
      <c r="O49" s="113">
        <v>100</v>
      </c>
      <c r="P49" s="112" t="s">
        <v>267</v>
      </c>
      <c r="Q49" s="69">
        <f>VLOOKUP(A:A,[9]CXMDXSHZ!$B:$D,3,0)</f>
        <v>9505.63</v>
      </c>
      <c r="R49" s="109">
        <f t="shared" si="3"/>
        <v>1.00059263157895</v>
      </c>
      <c r="S49" s="112">
        <f t="shared" si="12"/>
        <v>0.917209912280698</v>
      </c>
      <c r="T49" s="69">
        <f>E49</f>
        <v>100</v>
      </c>
      <c r="U49" s="69">
        <v>100</v>
      </c>
      <c r="V49" s="112" t="s">
        <v>267</v>
      </c>
      <c r="W49" s="69">
        <f>VLOOKUP(A:A,[10]CXMDXSHZ!$B:$D,3,0)</f>
        <v>9628.71</v>
      </c>
      <c r="X49" s="109">
        <f t="shared" si="6"/>
        <v>1.01354842105263</v>
      </c>
      <c r="Y49" s="112">
        <f t="shared" si="7"/>
        <v>0.929086052631576</v>
      </c>
      <c r="Z49" s="103">
        <f>E49</f>
        <v>100</v>
      </c>
      <c r="AA49" s="69">
        <v>100</v>
      </c>
      <c r="AB49" s="112" t="s">
        <v>268</v>
      </c>
      <c r="AC49" s="68" t="str">
        <f>VLOOKUP(A:A,[7]门店PK分组!$A:$N,14,0)</f>
        <v>邹芊</v>
      </c>
    </row>
    <row r="50" s="68" customFormat="1" spans="1:29">
      <c r="A50" s="24">
        <v>122906</v>
      </c>
      <c r="B50" s="24" t="s">
        <v>93</v>
      </c>
      <c r="C50" s="24" t="s">
        <v>76</v>
      </c>
      <c r="D50" s="63">
        <v>8</v>
      </c>
      <c r="E50" s="63">
        <v>100</v>
      </c>
      <c r="F50" s="63">
        <v>300</v>
      </c>
      <c r="G50" s="68">
        <v>7500</v>
      </c>
      <c r="H50" s="69">
        <f>VLOOKUP(A:A,[11]门店PK分组!A:J,10,0)</f>
        <v>8181.81818181818</v>
      </c>
      <c r="I50" s="69">
        <v>1873.92857142857</v>
      </c>
      <c r="J50" s="112">
        <v>0.249857142857143</v>
      </c>
      <c r="K50" s="108">
        <f>VLOOKUP(A:A,[8]CXMDXSHZ!$B:$D,3,0)</f>
        <v>3778.24</v>
      </c>
      <c r="L50" s="112">
        <f t="shared" si="0"/>
        <v>0.503765333333333</v>
      </c>
      <c r="M50" s="112">
        <f t="shared" si="1"/>
        <v>0.461784888888889</v>
      </c>
      <c r="N50" s="112"/>
      <c r="O50" s="113"/>
      <c r="P50" s="112"/>
      <c r="Q50" s="69">
        <f>VLOOKUP(A:A,[9]CXMDXSHZ!$B:$D,3,0)</f>
        <v>2635.55</v>
      </c>
      <c r="R50" s="112">
        <f t="shared" si="3"/>
        <v>0.351406666666667</v>
      </c>
      <c r="S50" s="112">
        <f t="shared" si="12"/>
        <v>0.322122777777778</v>
      </c>
      <c r="T50" s="112"/>
      <c r="U50" s="69"/>
      <c r="V50" s="112"/>
      <c r="W50" s="69">
        <f>VLOOKUP(A:A,[10]CXMDXSHZ!$B:$D,3,0)</f>
        <v>4536.08</v>
      </c>
      <c r="X50" s="112">
        <f t="shared" si="6"/>
        <v>0.604810666666667</v>
      </c>
      <c r="Y50" s="112">
        <f t="shared" si="7"/>
        <v>0.554409777777778</v>
      </c>
      <c r="Z50" s="112"/>
      <c r="AA50" s="69"/>
      <c r="AB50" s="112"/>
      <c r="AC50" s="68" t="str">
        <f>VLOOKUP(A:A,[7]门店PK分组!$A:$N,14,0)</f>
        <v>唐倩</v>
      </c>
    </row>
    <row r="51" s="93" customFormat="1" spans="1:29">
      <c r="A51" s="101">
        <v>113298</v>
      </c>
      <c r="B51" s="101" t="s">
        <v>94</v>
      </c>
      <c r="C51" s="101" t="s">
        <v>76</v>
      </c>
      <c r="D51" s="102">
        <v>9</v>
      </c>
      <c r="E51" s="102">
        <v>50</v>
      </c>
      <c r="F51" s="102">
        <v>150</v>
      </c>
      <c r="G51" s="93">
        <v>8228</v>
      </c>
      <c r="H51" s="103">
        <f>VLOOKUP(A:A,[11]门店PK分组!A:J,10,0)</f>
        <v>8976</v>
      </c>
      <c r="I51" s="103">
        <v>2240.163508</v>
      </c>
      <c r="J51" s="110">
        <v>0.272261</v>
      </c>
      <c r="K51" s="108">
        <f>VLOOKUP(A:A,[8]CXMDXSHZ!$B:$D,3,0)</f>
        <v>1902.49</v>
      </c>
      <c r="L51" s="110">
        <f t="shared" si="0"/>
        <v>0.231221438988819</v>
      </c>
      <c r="M51" s="110">
        <f t="shared" si="1"/>
        <v>0.21195298573975</v>
      </c>
      <c r="N51" s="110"/>
      <c r="O51" s="111"/>
      <c r="P51" s="110"/>
      <c r="Q51" s="103">
        <f>VLOOKUP(A:A,[9]CXMDXSHZ!$B:$D,3,0)</f>
        <v>3414.8</v>
      </c>
      <c r="R51" s="110">
        <f t="shared" si="3"/>
        <v>0.415021876519203</v>
      </c>
      <c r="S51" s="110">
        <f t="shared" si="12"/>
        <v>0.380436720142602</v>
      </c>
      <c r="T51" s="110"/>
      <c r="U51" s="103"/>
      <c r="V51" s="110"/>
      <c r="W51" s="69">
        <f>VLOOKUP(A:A,[10]CXMDXSHZ!$B:$D,3,0)</f>
        <v>3078.27</v>
      </c>
      <c r="X51" s="110">
        <f t="shared" si="6"/>
        <v>0.374121293145357</v>
      </c>
      <c r="Y51" s="110">
        <f t="shared" si="7"/>
        <v>0.342944518716578</v>
      </c>
      <c r="Z51" s="110"/>
      <c r="AA51" s="103"/>
      <c r="AB51" s="110"/>
      <c r="AC51" s="93" t="e">
        <f>VLOOKUP(A:A,[7]门店PK分组!$A:$N,14,0)</f>
        <v>#N/A</v>
      </c>
    </row>
    <row r="52" s="64" customFormat="1" spans="1:35">
      <c r="A52" s="61">
        <v>307</v>
      </c>
      <c r="B52" s="61" t="s">
        <v>95</v>
      </c>
      <c r="C52" s="61" t="s">
        <v>96</v>
      </c>
      <c r="D52" s="62">
        <v>1</v>
      </c>
      <c r="E52" s="62">
        <v>200</v>
      </c>
      <c r="F52" s="63">
        <v>600</v>
      </c>
      <c r="G52" s="64">
        <v>140000</v>
      </c>
      <c r="H52" s="95">
        <f>VLOOKUP(A:A,[11]门店PK分组!A:J,10,0)</f>
        <v>152727.272727273</v>
      </c>
      <c r="I52" s="95">
        <v>28700</v>
      </c>
      <c r="J52" s="98">
        <v>0.205</v>
      </c>
      <c r="K52" s="108">
        <f>VLOOKUP(A:A,[8]CXMDXSHZ!$B:$D,3,0)</f>
        <v>153493.47</v>
      </c>
      <c r="L52" s="109">
        <f t="shared" si="0"/>
        <v>1.09638192857143</v>
      </c>
      <c r="M52" s="98">
        <f t="shared" si="1"/>
        <v>1.00501676785714</v>
      </c>
      <c r="N52" s="95">
        <f t="shared" si="19"/>
        <v>200</v>
      </c>
      <c r="O52" s="97">
        <v>200</v>
      </c>
      <c r="P52" s="98" t="s">
        <v>243</v>
      </c>
      <c r="Q52" s="69">
        <f>VLOOKUP(A:A,[9]CXMDXSHZ!$B:$D,3,0)</f>
        <v>43231.99</v>
      </c>
      <c r="R52" s="98">
        <f t="shared" si="3"/>
        <v>0.308799928571429</v>
      </c>
      <c r="S52" s="98">
        <f t="shared" si="12"/>
        <v>0.283066601190476</v>
      </c>
      <c r="T52" s="98"/>
      <c r="U52" s="95"/>
      <c r="V52" s="98"/>
      <c r="W52" s="69">
        <f>VLOOKUP(A:A,[10]CXMDXSHZ!$B:$D,3,0)</f>
        <v>35746.41</v>
      </c>
      <c r="X52" s="98">
        <f t="shared" si="6"/>
        <v>0.2553315</v>
      </c>
      <c r="Y52" s="98">
        <f t="shared" si="7"/>
        <v>0.234053875</v>
      </c>
      <c r="Z52" s="98"/>
      <c r="AA52" s="95"/>
      <c r="AB52" s="98"/>
      <c r="AC52" s="64" t="str">
        <f>VLOOKUP(A:A,[7]门店PK分组!$A:$N,14,0)</f>
        <v>谭庆娟</v>
      </c>
      <c r="AD52" s="64">
        <v>197858.82</v>
      </c>
      <c r="AE52" s="98">
        <f t="shared" ref="AE52:AE54" si="20">AD52/G52</f>
        <v>1.41327728571429</v>
      </c>
      <c r="AF52" s="117">
        <v>200</v>
      </c>
      <c r="AG52" s="64">
        <v>277730.63</v>
      </c>
      <c r="AH52" s="98">
        <f t="shared" ref="AH52:AH54" si="21">AG52/G52</f>
        <v>1.98379021428571</v>
      </c>
      <c r="AI52" s="64">
        <v>200</v>
      </c>
    </row>
    <row r="53" s="93" customFormat="1" spans="1:34">
      <c r="A53" s="101">
        <v>750</v>
      </c>
      <c r="B53" s="101" t="s">
        <v>97</v>
      </c>
      <c r="C53" s="101" t="s">
        <v>96</v>
      </c>
      <c r="D53" s="102">
        <v>2</v>
      </c>
      <c r="E53" s="102">
        <v>200</v>
      </c>
      <c r="F53" s="63">
        <v>600</v>
      </c>
      <c r="G53" s="93">
        <v>50200</v>
      </c>
      <c r="H53" s="103">
        <f>VLOOKUP(A:A,[11]门店PK分组!A:J,10,0)</f>
        <v>54763.6363636364</v>
      </c>
      <c r="I53" s="95">
        <v>13508.6263714286</v>
      </c>
      <c r="J53" s="98">
        <v>0.269096142857143</v>
      </c>
      <c r="K53" s="108">
        <f>VLOOKUP(A:A,[8]CXMDXSHZ!$B:$D,3,0)</f>
        <v>30211.18</v>
      </c>
      <c r="L53" s="110">
        <f t="shared" si="0"/>
        <v>0.601816334661355</v>
      </c>
      <c r="M53" s="110">
        <f t="shared" si="1"/>
        <v>0.551664973439575</v>
      </c>
      <c r="N53" s="110"/>
      <c r="O53" s="111"/>
      <c r="P53" s="110"/>
      <c r="Q53" s="69">
        <f>VLOOKUP(A:A,[9]CXMDXSHZ!$B:$D,3,0)</f>
        <v>23925.55</v>
      </c>
      <c r="R53" s="110">
        <f t="shared" si="3"/>
        <v>0.476604581673307</v>
      </c>
      <c r="S53" s="110">
        <f t="shared" si="12"/>
        <v>0.436887533200531</v>
      </c>
      <c r="T53" s="110"/>
      <c r="U53" s="103"/>
      <c r="V53" s="110"/>
      <c r="W53" s="69">
        <f>VLOOKUP(A:A,[10]CXMDXSHZ!$B:$D,3,0)</f>
        <v>25297.54</v>
      </c>
      <c r="X53" s="110">
        <f t="shared" si="6"/>
        <v>0.503935059760956</v>
      </c>
      <c r="Y53" s="110">
        <f t="shared" si="7"/>
        <v>0.461940471447543</v>
      </c>
      <c r="Z53" s="110"/>
      <c r="AA53" s="103"/>
      <c r="AB53" s="110"/>
      <c r="AC53" s="93" t="str">
        <f>VLOOKUP(A:A,[7]门店PK分组!$A:$N,14,0)</f>
        <v>蒋雪琴</v>
      </c>
      <c r="AD53" s="93">
        <v>54171.71</v>
      </c>
      <c r="AE53" s="98">
        <f t="shared" si="20"/>
        <v>1.07911772908367</v>
      </c>
      <c r="AF53" s="117" t="s">
        <v>269</v>
      </c>
      <c r="AG53" s="93">
        <v>28878.95</v>
      </c>
      <c r="AH53" s="98">
        <f t="shared" si="21"/>
        <v>0.575277888446215</v>
      </c>
    </row>
    <row r="54" s="93" customFormat="1" ht="12" customHeight="1" spans="1:35">
      <c r="A54" s="101">
        <v>742</v>
      </c>
      <c r="B54" s="101" t="s">
        <v>98</v>
      </c>
      <c r="C54" s="101" t="s">
        <v>96</v>
      </c>
      <c r="D54" s="102">
        <v>2</v>
      </c>
      <c r="E54" s="102">
        <v>200</v>
      </c>
      <c r="F54" s="63">
        <v>600</v>
      </c>
      <c r="G54" s="93">
        <v>22500</v>
      </c>
      <c r="H54" s="103">
        <f>VLOOKUP(A:A,[11]门店PK分组!A:J,10,0)</f>
        <v>24545.4545454545</v>
      </c>
      <c r="I54" s="95">
        <v>4028.94642857141</v>
      </c>
      <c r="J54" s="98">
        <v>0.179064285714285</v>
      </c>
      <c r="K54" s="108">
        <f>VLOOKUP(A:A,[8]CXMDXSHZ!$B:$D,3,0)</f>
        <v>22866.9</v>
      </c>
      <c r="L54" s="109">
        <f t="shared" si="0"/>
        <v>1.01630666666667</v>
      </c>
      <c r="M54" s="110">
        <f t="shared" si="1"/>
        <v>0.931614444444446</v>
      </c>
      <c r="N54" s="103">
        <f>E54</f>
        <v>200</v>
      </c>
      <c r="O54" s="111">
        <v>200</v>
      </c>
      <c r="P54" s="110" t="s">
        <v>270</v>
      </c>
      <c r="Q54" s="69">
        <f>VLOOKUP(A:A,[9]CXMDXSHZ!$B:$D,3,0)</f>
        <v>5910.81</v>
      </c>
      <c r="R54" s="110">
        <f t="shared" si="3"/>
        <v>0.262702666666667</v>
      </c>
      <c r="S54" s="110">
        <f t="shared" si="12"/>
        <v>0.240810777777778</v>
      </c>
      <c r="T54" s="110"/>
      <c r="U54" s="103"/>
      <c r="V54" s="110"/>
      <c r="W54" s="69">
        <f>VLOOKUP(A:A,[10]CXMDXSHZ!$B:$D,3,0)</f>
        <v>7246.41</v>
      </c>
      <c r="X54" s="110">
        <f t="shared" si="6"/>
        <v>0.322062666666667</v>
      </c>
      <c r="Y54" s="110">
        <f t="shared" si="7"/>
        <v>0.295224111111112</v>
      </c>
      <c r="Z54" s="110"/>
      <c r="AA54" s="103"/>
      <c r="AB54" s="110"/>
      <c r="AC54" s="93" t="e">
        <f>VLOOKUP(A:A,[7]门店PK分组!$A:$N,14,0)</f>
        <v>#N/A</v>
      </c>
      <c r="AD54" s="93">
        <v>13425.06</v>
      </c>
      <c r="AE54" s="98">
        <f t="shared" si="20"/>
        <v>0.596669333333333</v>
      </c>
      <c r="AF54" s="98"/>
      <c r="AG54" s="93">
        <v>22632.74</v>
      </c>
      <c r="AH54" s="98">
        <f t="shared" si="21"/>
        <v>1.00589955555556</v>
      </c>
      <c r="AI54" s="93">
        <v>200</v>
      </c>
    </row>
    <row r="55" s="64" customFormat="1" spans="1:29">
      <c r="A55" s="61">
        <v>106066</v>
      </c>
      <c r="B55" s="61" t="s">
        <v>99</v>
      </c>
      <c r="C55" s="61" t="s">
        <v>96</v>
      </c>
      <c r="D55" s="62">
        <v>3</v>
      </c>
      <c r="E55" s="62">
        <v>100</v>
      </c>
      <c r="F55" s="63">
        <v>300</v>
      </c>
      <c r="G55" s="64">
        <v>15400</v>
      </c>
      <c r="H55" s="95">
        <f>VLOOKUP(A:A,[11]门店PK分组!A:J,10,0)</f>
        <v>16800</v>
      </c>
      <c r="I55" s="95">
        <v>4614.7948</v>
      </c>
      <c r="J55" s="98">
        <v>0.299662</v>
      </c>
      <c r="K55" s="108">
        <f>VLOOKUP(A:A,[8]CXMDXSHZ!$B:$D,3,0)</f>
        <v>10648.15</v>
      </c>
      <c r="L55" s="98">
        <f t="shared" si="0"/>
        <v>0.691438311688312</v>
      </c>
      <c r="M55" s="98">
        <f t="shared" si="1"/>
        <v>0.633818452380952</v>
      </c>
      <c r="N55" s="98"/>
      <c r="O55" s="97"/>
      <c r="P55" s="98"/>
      <c r="Q55" s="69">
        <f>VLOOKUP(A:A,[9]CXMDXSHZ!$B:$D,3,0)</f>
        <v>9158.72</v>
      </c>
      <c r="R55" s="98">
        <f t="shared" si="3"/>
        <v>0.594722077922078</v>
      </c>
      <c r="S55" s="98">
        <f t="shared" si="12"/>
        <v>0.545161904761905</v>
      </c>
      <c r="T55" s="98"/>
      <c r="U55" s="95"/>
      <c r="V55" s="98"/>
      <c r="W55" s="69">
        <f>VLOOKUP(A:A,[10]CXMDXSHZ!$B:$D,3,0)</f>
        <v>5055.62</v>
      </c>
      <c r="X55" s="98">
        <f t="shared" si="6"/>
        <v>0.328287012987013</v>
      </c>
      <c r="Y55" s="98">
        <f t="shared" si="7"/>
        <v>0.300929761904762</v>
      </c>
      <c r="Z55" s="98"/>
      <c r="AA55" s="95"/>
      <c r="AB55" s="98"/>
      <c r="AC55" s="64" t="e">
        <f>VLOOKUP(A:A,[7]门店PK分组!$A:$N,14,0)</f>
        <v>#N/A</v>
      </c>
    </row>
    <row r="56" s="64" customFormat="1" spans="1:29">
      <c r="A56" s="61">
        <v>106485</v>
      </c>
      <c r="B56" s="61" t="s">
        <v>100</v>
      </c>
      <c r="C56" s="61" t="s">
        <v>96</v>
      </c>
      <c r="D56" s="62">
        <v>3</v>
      </c>
      <c r="E56" s="62">
        <v>100</v>
      </c>
      <c r="F56" s="63">
        <v>300</v>
      </c>
      <c r="G56" s="64">
        <v>12650</v>
      </c>
      <c r="H56" s="95">
        <f>VLOOKUP(A:A,[11]门店PK分组!A:J,10,0)</f>
        <v>13800</v>
      </c>
      <c r="I56" s="95">
        <v>2610.7323</v>
      </c>
      <c r="J56" s="98">
        <v>0.206382</v>
      </c>
      <c r="K56" s="108">
        <f>VLOOKUP(A:A,[8]CXMDXSHZ!$B:$D,3,0)</f>
        <v>7801.57</v>
      </c>
      <c r="L56" s="98">
        <f t="shared" si="0"/>
        <v>0.616724901185771</v>
      </c>
      <c r="M56" s="98">
        <f t="shared" si="1"/>
        <v>0.56533115942029</v>
      </c>
      <c r="N56" s="98"/>
      <c r="O56" s="97"/>
      <c r="P56" s="98"/>
      <c r="Q56" s="69">
        <f>VLOOKUP(A:A,[9]CXMDXSHZ!$B:$D,3,0)</f>
        <v>4103.39</v>
      </c>
      <c r="R56" s="98">
        <f t="shared" si="3"/>
        <v>0.324378656126482</v>
      </c>
      <c r="S56" s="98">
        <f t="shared" si="12"/>
        <v>0.297347101449275</v>
      </c>
      <c r="T56" s="98"/>
      <c r="U56" s="95"/>
      <c r="V56" s="98"/>
      <c r="W56" s="69">
        <f>VLOOKUP(A:A,[10]CXMDXSHZ!$B:$D,3,0)</f>
        <v>4017.58</v>
      </c>
      <c r="X56" s="98">
        <f t="shared" si="6"/>
        <v>0.317595256916996</v>
      </c>
      <c r="Y56" s="98">
        <f t="shared" si="7"/>
        <v>0.291128985507246</v>
      </c>
      <c r="Z56" s="98"/>
      <c r="AA56" s="95"/>
      <c r="AB56" s="98"/>
      <c r="AC56" s="64" t="e">
        <f>VLOOKUP(A:A,[7]门店PK分组!$A:$N,14,0)</f>
        <v>#N/A</v>
      </c>
    </row>
    <row r="57" s="93" customFormat="1" spans="1:29">
      <c r="A57" s="101">
        <v>106865</v>
      </c>
      <c r="B57" s="101" t="s">
        <v>101</v>
      </c>
      <c r="C57" s="101" t="s">
        <v>96</v>
      </c>
      <c r="D57" s="102">
        <v>4</v>
      </c>
      <c r="E57" s="102">
        <v>100</v>
      </c>
      <c r="F57" s="63">
        <v>300</v>
      </c>
      <c r="G57" s="93">
        <v>11000</v>
      </c>
      <c r="H57" s="103">
        <f>VLOOKUP(A:A,[11]门店PK分组!A:J,10,0)</f>
        <v>12000</v>
      </c>
      <c r="I57" s="95">
        <v>2639.40757142858</v>
      </c>
      <c r="J57" s="98">
        <v>0.239946142857143</v>
      </c>
      <c r="K57" s="108">
        <f>VLOOKUP(A:A,[8]CXMDXSHZ!$B:$D,3,0)</f>
        <v>3796.69</v>
      </c>
      <c r="L57" s="110">
        <f t="shared" si="0"/>
        <v>0.345153636363636</v>
      </c>
      <c r="M57" s="110">
        <f t="shared" si="1"/>
        <v>0.316390833333333</v>
      </c>
      <c r="N57" s="110"/>
      <c r="O57" s="111"/>
      <c r="P57" s="110"/>
      <c r="Q57" s="69">
        <f>VLOOKUP(A:A,[9]CXMDXSHZ!$B:$D,3,0)</f>
        <v>5019.79</v>
      </c>
      <c r="R57" s="110">
        <f t="shared" si="3"/>
        <v>0.456344545454545</v>
      </c>
      <c r="S57" s="110">
        <f t="shared" si="12"/>
        <v>0.418315833333333</v>
      </c>
      <c r="T57" s="110"/>
      <c r="U57" s="103"/>
      <c r="V57" s="110"/>
      <c r="W57" s="69">
        <f>VLOOKUP(A:A,[10]CXMDXSHZ!$B:$D,3,0)</f>
        <v>11598.21</v>
      </c>
      <c r="X57" s="109">
        <f t="shared" si="6"/>
        <v>1.05438272727273</v>
      </c>
      <c r="Y57" s="110">
        <f t="shared" si="7"/>
        <v>0.9665175</v>
      </c>
      <c r="Z57" s="103">
        <f t="shared" ref="Z57:Z61" si="22">E57</f>
        <v>100</v>
      </c>
      <c r="AA57" s="103">
        <v>100</v>
      </c>
      <c r="AB57" s="110" t="s">
        <v>271</v>
      </c>
      <c r="AC57" s="93" t="e">
        <f>VLOOKUP(A:A,[7]门店PK分组!$A:$N,14,0)</f>
        <v>#N/A</v>
      </c>
    </row>
    <row r="58" s="93" customFormat="1" spans="1:29">
      <c r="A58" s="101">
        <v>102935</v>
      </c>
      <c r="B58" s="101" t="s">
        <v>102</v>
      </c>
      <c r="C58" s="101" t="s">
        <v>96</v>
      </c>
      <c r="D58" s="102">
        <v>4</v>
      </c>
      <c r="E58" s="102">
        <v>100</v>
      </c>
      <c r="F58" s="63">
        <v>300</v>
      </c>
      <c r="G58" s="93">
        <v>12100</v>
      </c>
      <c r="H58" s="103">
        <f>VLOOKUP(A:A,[11]门店PK分组!A:J,10,0)</f>
        <v>13200</v>
      </c>
      <c r="I58" s="95">
        <v>3812.34527142857</v>
      </c>
      <c r="J58" s="98">
        <v>0.315069857142857</v>
      </c>
      <c r="K58" s="108">
        <f>VLOOKUP(A:A,[8]CXMDXSHZ!$B:$D,3,0)</f>
        <v>12133.35</v>
      </c>
      <c r="L58" s="109">
        <f t="shared" si="0"/>
        <v>1.00275619834711</v>
      </c>
      <c r="M58" s="110">
        <f t="shared" si="1"/>
        <v>0.919193181818182</v>
      </c>
      <c r="N58" s="103">
        <f t="shared" ref="N58:N62" si="23">E58</f>
        <v>100</v>
      </c>
      <c r="O58" s="111">
        <v>200</v>
      </c>
      <c r="P58" s="110" t="s">
        <v>272</v>
      </c>
      <c r="Q58" s="69">
        <f>VLOOKUP(A:A,[9]CXMDXSHZ!$B:$D,3,0)</f>
        <v>3858.74</v>
      </c>
      <c r="R58" s="110">
        <f t="shared" si="3"/>
        <v>0.318904132231405</v>
      </c>
      <c r="S58" s="110">
        <f t="shared" si="12"/>
        <v>0.292328787878788</v>
      </c>
      <c r="T58" s="110"/>
      <c r="U58" s="103"/>
      <c r="V58" s="110"/>
      <c r="W58" s="69">
        <f>VLOOKUP(A:A,[10]CXMDXSHZ!$B:$D,3,0)</f>
        <v>3373.92</v>
      </c>
      <c r="X58" s="110">
        <f t="shared" si="6"/>
        <v>0.278836363636364</v>
      </c>
      <c r="Y58" s="110">
        <f t="shared" si="7"/>
        <v>0.2556</v>
      </c>
      <c r="Z58" s="110"/>
      <c r="AA58" s="103"/>
      <c r="AB58" s="110"/>
      <c r="AC58" s="93" t="e">
        <f>VLOOKUP(A:A,[7]门店PK分组!$A:$N,14,0)</f>
        <v>#N/A</v>
      </c>
    </row>
    <row r="59" s="93" customFormat="1" spans="1:29">
      <c r="A59" s="101">
        <v>116919</v>
      </c>
      <c r="B59" s="101" t="s">
        <v>103</v>
      </c>
      <c r="C59" s="101" t="s">
        <v>96</v>
      </c>
      <c r="D59" s="102">
        <v>4</v>
      </c>
      <c r="E59" s="102">
        <v>100</v>
      </c>
      <c r="F59" s="63">
        <v>300</v>
      </c>
      <c r="G59" s="93">
        <v>12650</v>
      </c>
      <c r="H59" s="103">
        <f>VLOOKUP(A:A,[11]门店PK分组!A:J,10,0)</f>
        <v>13800</v>
      </c>
      <c r="I59" s="95">
        <v>3476.76214285714</v>
      </c>
      <c r="J59" s="98">
        <v>0.274842857142857</v>
      </c>
      <c r="K59" s="108">
        <f>VLOOKUP(A:A,[8]CXMDXSHZ!$B:$D,3,0)</f>
        <v>3293.52</v>
      </c>
      <c r="L59" s="110">
        <f t="shared" si="0"/>
        <v>0.260357312252964</v>
      </c>
      <c r="M59" s="110">
        <f t="shared" si="1"/>
        <v>0.238660869565217</v>
      </c>
      <c r="N59" s="110"/>
      <c r="O59" s="111"/>
      <c r="P59" s="110"/>
      <c r="Q59" s="69">
        <f>VLOOKUP(A:A,[9]CXMDXSHZ!$B:$D,3,0)</f>
        <v>13887.79</v>
      </c>
      <c r="R59" s="109">
        <f t="shared" si="3"/>
        <v>1.09784901185771</v>
      </c>
      <c r="S59" s="110">
        <f t="shared" si="12"/>
        <v>1.0063615942029</v>
      </c>
      <c r="T59" s="103">
        <f t="shared" ref="T59:T62" si="24">E59</f>
        <v>100</v>
      </c>
      <c r="U59" s="103">
        <v>200</v>
      </c>
      <c r="V59" s="110" t="s">
        <v>273</v>
      </c>
      <c r="W59" s="69">
        <f>VLOOKUP(A:A,[10]CXMDXSHZ!$B:$D,3,0)</f>
        <v>12677.7</v>
      </c>
      <c r="X59" s="109">
        <f t="shared" si="6"/>
        <v>1.00218972332016</v>
      </c>
      <c r="Y59" s="110">
        <f t="shared" si="7"/>
        <v>0.918673913043478</v>
      </c>
      <c r="Z59" s="103">
        <f t="shared" si="22"/>
        <v>100</v>
      </c>
      <c r="AA59" s="103"/>
      <c r="AB59" s="110"/>
      <c r="AC59" s="93" t="e">
        <f>VLOOKUP(A:A,[7]门店PK分组!$A:$N,14,0)</f>
        <v>#N/A</v>
      </c>
    </row>
    <row r="60" s="68" customFormat="1" spans="1:29">
      <c r="A60" s="24">
        <v>587</v>
      </c>
      <c r="B60" s="24" t="s">
        <v>104</v>
      </c>
      <c r="C60" s="24" t="s">
        <v>105</v>
      </c>
      <c r="D60" s="63">
        <v>1</v>
      </c>
      <c r="E60" s="63">
        <v>150</v>
      </c>
      <c r="F60" s="63">
        <v>450</v>
      </c>
      <c r="G60" s="68">
        <v>12100</v>
      </c>
      <c r="H60" s="69">
        <f>VLOOKUP(A:A,[11]门店PK分组!A:J,10,0)</f>
        <v>13200</v>
      </c>
      <c r="I60" s="69">
        <v>2919.47244285715</v>
      </c>
      <c r="J60" s="112">
        <v>0.241278714285715</v>
      </c>
      <c r="K60" s="108">
        <f>VLOOKUP(A:A,[8]CXMDXSHZ!$B:$D,3,0)</f>
        <v>12333.64</v>
      </c>
      <c r="L60" s="112">
        <f t="shared" si="0"/>
        <v>1.01930909090909</v>
      </c>
      <c r="M60" s="112">
        <f t="shared" si="1"/>
        <v>0.934366666666667</v>
      </c>
      <c r="N60" s="69">
        <f t="shared" si="23"/>
        <v>150</v>
      </c>
      <c r="O60" s="113"/>
      <c r="P60" s="112"/>
      <c r="Q60" s="69">
        <f>VLOOKUP(A:A,[9]CXMDXSHZ!$B:$D,3,0)</f>
        <v>12889.24</v>
      </c>
      <c r="R60" s="109">
        <f t="shared" si="3"/>
        <v>1.06522644628099</v>
      </c>
      <c r="S60" s="112">
        <f t="shared" si="12"/>
        <v>0.976457575757576</v>
      </c>
      <c r="T60" s="69">
        <f t="shared" si="24"/>
        <v>150</v>
      </c>
      <c r="U60" s="69">
        <v>150</v>
      </c>
      <c r="V60" s="112" t="s">
        <v>274</v>
      </c>
      <c r="W60" s="69">
        <f>VLOOKUP(A:A,[10]CXMDXSHZ!$B:$D,3,0)</f>
        <v>13287.55</v>
      </c>
      <c r="X60" s="109">
        <f t="shared" si="6"/>
        <v>1.09814462809917</v>
      </c>
      <c r="Y60" s="112">
        <f t="shared" si="7"/>
        <v>1.00663257575758</v>
      </c>
      <c r="Z60" s="103">
        <f t="shared" si="22"/>
        <v>150</v>
      </c>
      <c r="AA60" s="69">
        <v>150</v>
      </c>
      <c r="AB60" s="112" t="s">
        <v>243</v>
      </c>
      <c r="AC60" s="68" t="str">
        <f>VLOOKUP(A:A,[7]门店PK分组!$A:$N,14,0)</f>
        <v>杨科</v>
      </c>
    </row>
    <row r="61" s="68" customFormat="1" spans="1:29">
      <c r="A61" s="24">
        <v>704</v>
      </c>
      <c r="B61" s="24" t="s">
        <v>106</v>
      </c>
      <c r="C61" s="24" t="s">
        <v>105</v>
      </c>
      <c r="D61" s="63">
        <v>1</v>
      </c>
      <c r="E61" s="63">
        <v>150</v>
      </c>
      <c r="F61" s="63">
        <v>450</v>
      </c>
      <c r="G61" s="68">
        <v>9500</v>
      </c>
      <c r="H61" s="69">
        <f>VLOOKUP(A:A,[11]门店PK分组!A:J,10,0)</f>
        <v>10363.6363636364</v>
      </c>
      <c r="I61" s="69">
        <v>2364.9395</v>
      </c>
      <c r="J61" s="112">
        <v>0.248941</v>
      </c>
      <c r="K61" s="108">
        <f>VLOOKUP(A:A,[8]CXMDXSHZ!$B:$D,3,0)</f>
        <v>9965</v>
      </c>
      <c r="L61" s="112">
        <f t="shared" si="0"/>
        <v>1.04894736842105</v>
      </c>
      <c r="M61" s="112">
        <f t="shared" si="1"/>
        <v>0.961535087719295</v>
      </c>
      <c r="N61" s="69">
        <f t="shared" si="23"/>
        <v>150</v>
      </c>
      <c r="O61" s="113">
        <v>150</v>
      </c>
      <c r="P61" s="112" t="s">
        <v>243</v>
      </c>
      <c r="Q61" s="69">
        <f>VLOOKUP(A:A,[9]CXMDXSHZ!$B:$D,3,0)</f>
        <v>10065.42</v>
      </c>
      <c r="R61" s="109">
        <f t="shared" si="3"/>
        <v>1.05951789473684</v>
      </c>
      <c r="S61" s="112">
        <f t="shared" si="12"/>
        <v>0.971224736842102</v>
      </c>
      <c r="T61" s="69">
        <f t="shared" si="24"/>
        <v>150</v>
      </c>
      <c r="U61" s="69"/>
      <c r="V61" s="112"/>
      <c r="W61" s="69">
        <f>VLOOKUP(A:A,[10]CXMDXSHZ!$B:$D,3,0)</f>
        <v>9639.75</v>
      </c>
      <c r="X61" s="109">
        <f t="shared" si="6"/>
        <v>1.01471052631579</v>
      </c>
      <c r="Y61" s="112">
        <f t="shared" si="7"/>
        <v>0.93015131578947</v>
      </c>
      <c r="Z61" s="103">
        <f t="shared" si="22"/>
        <v>150</v>
      </c>
      <c r="AA61" s="69"/>
      <c r="AB61" s="112"/>
      <c r="AC61" s="68" t="str">
        <f>VLOOKUP(A:A,[7]门店PK分组!$A:$N,14,0)</f>
        <v>韩启敏</v>
      </c>
    </row>
    <row r="62" s="93" customFormat="1" spans="1:29">
      <c r="A62" s="101">
        <v>738</v>
      </c>
      <c r="B62" s="101" t="s">
        <v>107</v>
      </c>
      <c r="C62" s="101" t="s">
        <v>105</v>
      </c>
      <c r="D62" s="102">
        <v>2</v>
      </c>
      <c r="E62" s="102">
        <v>100</v>
      </c>
      <c r="F62" s="63">
        <v>300</v>
      </c>
      <c r="G62" s="93">
        <v>11000</v>
      </c>
      <c r="H62" s="103">
        <f>VLOOKUP(A:A,[11]门店PK分组!A:J,10,0)</f>
        <v>12000</v>
      </c>
      <c r="I62" s="95">
        <v>2811.64242857143</v>
      </c>
      <c r="J62" s="98">
        <v>0.255603857142857</v>
      </c>
      <c r="K62" s="108">
        <f>VLOOKUP(A:A,[8]CXMDXSHZ!$B:$D,3,0)</f>
        <v>11316.31</v>
      </c>
      <c r="L62" s="109">
        <f t="shared" si="0"/>
        <v>1.02875545454545</v>
      </c>
      <c r="M62" s="110">
        <f t="shared" si="1"/>
        <v>0.943025833333333</v>
      </c>
      <c r="N62" s="103">
        <f t="shared" si="23"/>
        <v>100</v>
      </c>
      <c r="O62" s="111">
        <v>100</v>
      </c>
      <c r="P62" s="110" t="s">
        <v>275</v>
      </c>
      <c r="Q62" s="69">
        <f>VLOOKUP(A:A,[9]CXMDXSHZ!$B:$D,3,0)</f>
        <v>11180.02</v>
      </c>
      <c r="R62" s="109">
        <f t="shared" si="3"/>
        <v>1.01636545454545</v>
      </c>
      <c r="S62" s="110">
        <f t="shared" si="12"/>
        <v>0.931668333333333</v>
      </c>
      <c r="T62" s="103">
        <f t="shared" si="24"/>
        <v>100</v>
      </c>
      <c r="U62" s="103">
        <v>100</v>
      </c>
      <c r="V62" s="110" t="s">
        <v>275</v>
      </c>
      <c r="W62" s="69">
        <f>VLOOKUP(A:A,[10]CXMDXSHZ!$B:$D,3,0)</f>
        <v>3735.86</v>
      </c>
      <c r="X62" s="110">
        <f t="shared" si="6"/>
        <v>0.339623636363636</v>
      </c>
      <c r="Y62" s="110">
        <f t="shared" si="7"/>
        <v>0.311321666666667</v>
      </c>
      <c r="Z62" s="110"/>
      <c r="AA62" s="103"/>
      <c r="AB62" s="110"/>
      <c r="AC62" s="93" t="str">
        <f>VLOOKUP(A:A,[7]门店PK分组!$A:$N,14,0)</f>
        <v>周有惠</v>
      </c>
    </row>
    <row r="63" s="93" customFormat="1" spans="1:29">
      <c r="A63" s="101">
        <v>710</v>
      </c>
      <c r="B63" s="101" t="s">
        <v>108</v>
      </c>
      <c r="C63" s="101" t="s">
        <v>105</v>
      </c>
      <c r="D63" s="102">
        <v>2</v>
      </c>
      <c r="E63" s="102">
        <v>100</v>
      </c>
      <c r="F63" s="63">
        <v>300</v>
      </c>
      <c r="G63" s="93">
        <v>9890</v>
      </c>
      <c r="H63" s="103">
        <f>VLOOKUP(A:A,[11]门店PK分组!A:J,10,0)</f>
        <v>10789.0909090909</v>
      </c>
      <c r="I63" s="95">
        <v>2921.64869857143</v>
      </c>
      <c r="J63" s="98">
        <v>0.295414428571428</v>
      </c>
      <c r="K63" s="108">
        <f>VLOOKUP(A:A,[8]CXMDXSHZ!$B:$D,3,0)</f>
        <v>3610.72</v>
      </c>
      <c r="L63" s="110">
        <f t="shared" si="0"/>
        <v>0.365087967644085</v>
      </c>
      <c r="M63" s="110">
        <f t="shared" si="1"/>
        <v>0.334663970340411</v>
      </c>
      <c r="N63" s="110"/>
      <c r="O63" s="111"/>
      <c r="P63" s="110"/>
      <c r="Q63" s="69">
        <f>VLOOKUP(A:A,[9]CXMDXSHZ!$B:$D,3,0)</f>
        <v>3336.08</v>
      </c>
      <c r="R63" s="110">
        <f t="shared" si="3"/>
        <v>0.337318503538928</v>
      </c>
      <c r="S63" s="110">
        <f t="shared" si="12"/>
        <v>0.309208628244018</v>
      </c>
      <c r="T63" s="110"/>
      <c r="U63" s="103"/>
      <c r="V63" s="110"/>
      <c r="W63" s="69">
        <f>VLOOKUP(A:A,[10]CXMDXSHZ!$B:$D,3,0)</f>
        <v>6389.63</v>
      </c>
      <c r="X63" s="110">
        <f t="shared" si="6"/>
        <v>0.646069767441861</v>
      </c>
      <c r="Y63" s="110">
        <f t="shared" si="7"/>
        <v>0.592230620155039</v>
      </c>
      <c r="Z63" s="110"/>
      <c r="AA63" s="103"/>
      <c r="AB63" s="110"/>
      <c r="AC63" s="93" t="str">
        <f>VLOOKUP(A:A,[7]门店PK分组!$A:$N,14,0)</f>
        <v>吴志海</v>
      </c>
    </row>
    <row r="64" s="68" customFormat="1" spans="1:29">
      <c r="A64" s="24">
        <v>706</v>
      </c>
      <c r="B64" s="24" t="s">
        <v>109</v>
      </c>
      <c r="C64" s="24" t="s">
        <v>105</v>
      </c>
      <c r="D64" s="63">
        <v>3</v>
      </c>
      <c r="E64" s="63">
        <v>100</v>
      </c>
      <c r="F64" s="63">
        <v>300</v>
      </c>
      <c r="G64" s="68">
        <v>9522</v>
      </c>
      <c r="H64" s="69">
        <f>VLOOKUP(A:A,[11]门店PK分组!A:J,10,0)</f>
        <v>10387.6363636364</v>
      </c>
      <c r="I64" s="69">
        <v>2608.33017342858</v>
      </c>
      <c r="J64" s="112">
        <v>0.273926714285715</v>
      </c>
      <c r="K64" s="108">
        <f>VLOOKUP(A:A,[8]CXMDXSHZ!$B:$D,3,0)</f>
        <v>9860.34</v>
      </c>
      <c r="L64" s="112">
        <f t="shared" si="0"/>
        <v>1.03553245116572</v>
      </c>
      <c r="M64" s="112">
        <f t="shared" si="1"/>
        <v>0.949238080235241</v>
      </c>
      <c r="N64" s="69">
        <f t="shared" ref="N64:N67" si="25">E64</f>
        <v>100</v>
      </c>
      <c r="O64" s="113">
        <v>100</v>
      </c>
      <c r="P64" s="112" t="s">
        <v>243</v>
      </c>
      <c r="Q64" s="69">
        <f>VLOOKUP(A:A,[9]CXMDXSHZ!$B:$D,3,0)</f>
        <v>9594.97</v>
      </c>
      <c r="R64" s="109">
        <f t="shared" si="3"/>
        <v>1.00766330602815</v>
      </c>
      <c r="S64" s="112">
        <f t="shared" si="12"/>
        <v>0.92369136385913</v>
      </c>
      <c r="T64" s="69">
        <f t="shared" ref="T64:T67" si="26">E64</f>
        <v>100</v>
      </c>
      <c r="U64" s="69"/>
      <c r="V64" s="112"/>
      <c r="W64" s="69">
        <f>VLOOKUP(A:A,[10]CXMDXSHZ!$B:$D,3,0)</f>
        <v>9600.64</v>
      </c>
      <c r="X64" s="109">
        <f t="shared" si="6"/>
        <v>1.00825876916614</v>
      </c>
      <c r="Y64" s="112">
        <f t="shared" si="7"/>
        <v>0.92423720506896</v>
      </c>
      <c r="Z64" s="103">
        <f t="shared" ref="Z64:Z67" si="27">E64</f>
        <v>100</v>
      </c>
      <c r="AA64" s="69">
        <v>100</v>
      </c>
      <c r="AB64" s="112" t="s">
        <v>276</v>
      </c>
      <c r="AC64" s="68" t="str">
        <f>VLOOKUP(A:A,[7]门店PK分组!$A:$N,14,0)</f>
        <v>杨文英</v>
      </c>
    </row>
    <row r="65" s="68" customFormat="1" spans="1:29">
      <c r="A65" s="24">
        <v>351</v>
      </c>
      <c r="B65" s="24" t="s">
        <v>110</v>
      </c>
      <c r="C65" s="24" t="s">
        <v>105</v>
      </c>
      <c r="D65" s="63">
        <v>3</v>
      </c>
      <c r="E65" s="63">
        <v>100</v>
      </c>
      <c r="F65" s="63">
        <v>300</v>
      </c>
      <c r="G65" s="68">
        <v>9900</v>
      </c>
      <c r="H65" s="69">
        <f>VLOOKUP(A:A,[11]门店PK分组!A:J,10,0)</f>
        <v>10800</v>
      </c>
      <c r="I65" s="69">
        <v>2507.39138571428</v>
      </c>
      <c r="J65" s="112">
        <v>0.253271857142857</v>
      </c>
      <c r="K65" s="108">
        <f>VLOOKUP(A:A,[8]CXMDXSHZ!$B:$D,3,0)</f>
        <v>10064.37</v>
      </c>
      <c r="L65" s="112">
        <f t="shared" si="0"/>
        <v>1.01660303030303</v>
      </c>
      <c r="M65" s="112">
        <f t="shared" si="1"/>
        <v>0.931886111111111</v>
      </c>
      <c r="N65" s="69">
        <f t="shared" si="25"/>
        <v>100</v>
      </c>
      <c r="O65" s="113"/>
      <c r="P65" s="112"/>
      <c r="Q65" s="69">
        <f>VLOOKUP(A:A,[9]CXMDXSHZ!$B:$D,3,0)</f>
        <v>10121.41</v>
      </c>
      <c r="R65" s="109">
        <f t="shared" si="3"/>
        <v>1.02236464646465</v>
      </c>
      <c r="S65" s="112">
        <f t="shared" si="12"/>
        <v>0.937167592592593</v>
      </c>
      <c r="T65" s="69">
        <f t="shared" si="26"/>
        <v>100</v>
      </c>
      <c r="U65" s="69">
        <v>100</v>
      </c>
      <c r="V65" s="112" t="s">
        <v>243</v>
      </c>
      <c r="W65" s="69">
        <f>VLOOKUP(A:A,[10]CXMDXSHZ!$B:$D,3,0)</f>
        <v>4051.56</v>
      </c>
      <c r="X65" s="112">
        <f t="shared" si="6"/>
        <v>0.409248484848485</v>
      </c>
      <c r="Y65" s="112">
        <f t="shared" si="7"/>
        <v>0.375144444444444</v>
      </c>
      <c r="Z65" s="112"/>
      <c r="AA65" s="69"/>
      <c r="AB65" s="112"/>
      <c r="AC65" s="68" t="str">
        <f>VLOOKUP(A:A,[7]门店PK分组!$A:$N,14,0)</f>
        <v>聂丽</v>
      </c>
    </row>
    <row r="66" s="93" customFormat="1" spans="1:29">
      <c r="A66" s="101">
        <v>713</v>
      </c>
      <c r="B66" s="101" t="s">
        <v>111</v>
      </c>
      <c r="C66" s="101" t="s">
        <v>105</v>
      </c>
      <c r="D66" s="102">
        <v>4</v>
      </c>
      <c r="E66" s="102">
        <v>100</v>
      </c>
      <c r="F66" s="102">
        <v>300</v>
      </c>
      <c r="G66" s="93">
        <v>9200</v>
      </c>
      <c r="H66" s="103">
        <f>VLOOKUP(A:A,[11]门店PK分组!A:J,10,0)</f>
        <v>10036.3636363636</v>
      </c>
      <c r="I66" s="103">
        <v>2329.33485714286</v>
      </c>
      <c r="J66" s="110">
        <v>0.253188571428572</v>
      </c>
      <c r="K66" s="108">
        <f>VLOOKUP(A:A,[8]CXMDXSHZ!$B:$D,3,0)</f>
        <v>9224.6</v>
      </c>
      <c r="L66" s="110">
        <f t="shared" ref="L66:L129" si="28">K66/G66</f>
        <v>1.00267391304348</v>
      </c>
      <c r="M66" s="110">
        <f t="shared" ref="M66:M129" si="29">K66/H66</f>
        <v>0.919117753623192</v>
      </c>
      <c r="N66" s="103">
        <f t="shared" si="25"/>
        <v>100</v>
      </c>
      <c r="O66" s="111"/>
      <c r="P66" s="110"/>
      <c r="Q66" s="103">
        <f>VLOOKUP(A:A,[9]CXMDXSHZ!$B:$D,3,0)</f>
        <v>9655.06</v>
      </c>
      <c r="R66" s="109">
        <f t="shared" ref="R66:R129" si="30">Q66/G66</f>
        <v>1.04946304347826</v>
      </c>
      <c r="S66" s="110">
        <f t="shared" si="12"/>
        <v>0.962007789855076</v>
      </c>
      <c r="T66" s="103">
        <f t="shared" si="26"/>
        <v>100</v>
      </c>
      <c r="U66" s="103">
        <v>100</v>
      </c>
      <c r="V66" s="110" t="s">
        <v>243</v>
      </c>
      <c r="W66" s="69">
        <f>VLOOKUP(A:A,[10]CXMDXSHZ!$B:$D,3,0)</f>
        <v>9230.63</v>
      </c>
      <c r="X66" s="109">
        <f t="shared" ref="X66:X129" si="31">W66/G66</f>
        <v>1.00332934782609</v>
      </c>
      <c r="Y66" s="110">
        <f t="shared" ref="Y66:Y129" si="32">W66/H66</f>
        <v>0.919718568840583</v>
      </c>
      <c r="Z66" s="103">
        <f t="shared" si="27"/>
        <v>100</v>
      </c>
      <c r="AA66" s="103"/>
      <c r="AB66" s="110"/>
      <c r="AC66" s="93" t="str">
        <f>VLOOKUP(A:A,[7]门店PK分组!$A:$N,14,0)</f>
        <v>何丽萍</v>
      </c>
    </row>
    <row r="67" s="93" customFormat="1" spans="1:29">
      <c r="A67" s="101">
        <v>110378</v>
      </c>
      <c r="B67" s="101" t="s">
        <v>112</v>
      </c>
      <c r="C67" s="101" t="s">
        <v>105</v>
      </c>
      <c r="D67" s="102">
        <v>4</v>
      </c>
      <c r="E67" s="102">
        <v>100</v>
      </c>
      <c r="F67" s="102">
        <v>300</v>
      </c>
      <c r="G67" s="93">
        <v>8050</v>
      </c>
      <c r="H67" s="103">
        <f>VLOOKUP(A:A,[11]门店PK分组!A:J,10,0)</f>
        <v>8781.81818181818</v>
      </c>
      <c r="I67" s="103">
        <v>1833.0103</v>
      </c>
      <c r="J67" s="110">
        <v>0.227703142857143</v>
      </c>
      <c r="K67" s="108">
        <f>VLOOKUP(A:A,[8]CXMDXSHZ!$B:$D,3,0)</f>
        <v>8901.01</v>
      </c>
      <c r="L67" s="110">
        <f t="shared" si="28"/>
        <v>1.10571552795031</v>
      </c>
      <c r="M67" s="110">
        <f t="shared" si="29"/>
        <v>1.01357256728778</v>
      </c>
      <c r="N67" s="103">
        <f t="shared" si="25"/>
        <v>100</v>
      </c>
      <c r="O67" s="111">
        <v>100</v>
      </c>
      <c r="P67" s="110" t="s">
        <v>277</v>
      </c>
      <c r="Q67" s="103">
        <f>VLOOKUP(A:A,[9]CXMDXSHZ!$B:$D,3,0)</f>
        <v>8317.96</v>
      </c>
      <c r="R67" s="109">
        <f t="shared" si="30"/>
        <v>1.03328695652174</v>
      </c>
      <c r="S67" s="110">
        <f t="shared" si="12"/>
        <v>0.947179710144928</v>
      </c>
      <c r="T67" s="103">
        <f t="shared" si="26"/>
        <v>100</v>
      </c>
      <c r="U67" s="103"/>
      <c r="V67" s="110"/>
      <c r="W67" s="69">
        <f>VLOOKUP(A:A,[10]CXMDXSHZ!$B:$D,3,0)</f>
        <v>8225.19</v>
      </c>
      <c r="X67" s="109">
        <f t="shared" si="31"/>
        <v>1.02176273291925</v>
      </c>
      <c r="Y67" s="110">
        <f t="shared" si="32"/>
        <v>0.936615838509317</v>
      </c>
      <c r="Z67" s="103">
        <f t="shared" si="27"/>
        <v>100</v>
      </c>
      <c r="AA67" s="103">
        <v>100</v>
      </c>
      <c r="AB67" s="110" t="s">
        <v>243</v>
      </c>
      <c r="AC67" s="93" t="str">
        <f>VLOOKUP(A:A,[7]门店PK分组!$A:$N,14,0)</f>
        <v>吴阳</v>
      </c>
    </row>
    <row r="68" s="64" customFormat="1" spans="1:29">
      <c r="A68" s="61">
        <v>571</v>
      </c>
      <c r="B68" s="61" t="s">
        <v>113</v>
      </c>
      <c r="C68" s="61" t="s">
        <v>114</v>
      </c>
      <c r="D68" s="62">
        <v>1</v>
      </c>
      <c r="E68" s="62">
        <v>200</v>
      </c>
      <c r="F68" s="63">
        <v>600</v>
      </c>
      <c r="G68" s="64">
        <v>28000</v>
      </c>
      <c r="H68" s="95">
        <f>VLOOKUP(A:A,[11]门店PK分组!A:J,10,0)</f>
        <v>30545.4545454545</v>
      </c>
      <c r="I68" s="95">
        <v>6529.6</v>
      </c>
      <c r="J68" s="98">
        <v>0.2332</v>
      </c>
      <c r="K68" s="108">
        <f>VLOOKUP(A:A,[8]CXMDXSHZ!$B:$D,3,0)</f>
        <v>22191.3</v>
      </c>
      <c r="L68" s="98">
        <f t="shared" si="28"/>
        <v>0.792546428571429</v>
      </c>
      <c r="M68" s="98">
        <f t="shared" si="29"/>
        <v>0.726500892857144</v>
      </c>
      <c r="N68" s="98"/>
      <c r="O68" s="97"/>
      <c r="P68" s="98"/>
      <c r="Q68" s="69">
        <f>VLOOKUP(A:A,[9]CXMDXSHZ!$B:$D,3,0)</f>
        <v>10301.14</v>
      </c>
      <c r="R68" s="98">
        <f t="shared" si="30"/>
        <v>0.367897857142857</v>
      </c>
      <c r="S68" s="98">
        <f t="shared" si="12"/>
        <v>0.337239702380953</v>
      </c>
      <c r="T68" s="98"/>
      <c r="U68" s="95"/>
      <c r="V68" s="98"/>
      <c r="W68" s="69">
        <f>VLOOKUP(A:A,[10]CXMDXSHZ!$B:$D,3,0)</f>
        <v>12071.78</v>
      </c>
      <c r="X68" s="98">
        <f t="shared" si="31"/>
        <v>0.431135</v>
      </c>
      <c r="Y68" s="98">
        <f t="shared" si="32"/>
        <v>0.395207083333334</v>
      </c>
      <c r="Z68" s="98"/>
      <c r="AA68" s="95"/>
      <c r="AB68" s="98"/>
      <c r="AC68" s="64" t="str">
        <f>VLOOKUP(A:A,[7]门店PK分组!$A:$N,14,0)</f>
        <v>于春莲</v>
      </c>
    </row>
    <row r="69" s="64" customFormat="1" spans="1:29">
      <c r="A69" s="61">
        <v>712</v>
      </c>
      <c r="B69" s="61" t="s">
        <v>115</v>
      </c>
      <c r="C69" s="61" t="s">
        <v>114</v>
      </c>
      <c r="D69" s="62">
        <v>1</v>
      </c>
      <c r="E69" s="62">
        <v>200</v>
      </c>
      <c r="F69" s="63">
        <v>600</v>
      </c>
      <c r="G69" s="64">
        <v>23000</v>
      </c>
      <c r="H69" s="95">
        <f>VLOOKUP(A:A,[11]门店PK分组!A:J,10,0)</f>
        <v>25090.9090909091</v>
      </c>
      <c r="I69" s="95">
        <v>6417.16428571429</v>
      </c>
      <c r="J69" s="98">
        <v>0.279007142857143</v>
      </c>
      <c r="K69" s="108">
        <f>VLOOKUP(A:A,[8]CXMDXSHZ!$B:$D,3,0)</f>
        <v>8997.23</v>
      </c>
      <c r="L69" s="98">
        <f t="shared" si="28"/>
        <v>0.391183913043478</v>
      </c>
      <c r="M69" s="98">
        <f t="shared" si="29"/>
        <v>0.358585253623188</v>
      </c>
      <c r="N69" s="98"/>
      <c r="O69" s="97"/>
      <c r="P69" s="98"/>
      <c r="Q69" s="69">
        <f>VLOOKUP(A:A,[9]CXMDXSHZ!$B:$D,3,0)</f>
        <v>10576.61</v>
      </c>
      <c r="R69" s="98">
        <f t="shared" si="30"/>
        <v>0.459852608695652</v>
      </c>
      <c r="S69" s="98">
        <f t="shared" si="12"/>
        <v>0.421531557971014</v>
      </c>
      <c r="T69" s="98"/>
      <c r="U69" s="95"/>
      <c r="V69" s="98"/>
      <c r="W69" s="69">
        <f>VLOOKUP(A:A,[10]CXMDXSHZ!$B:$D,3,0)</f>
        <v>7638.24</v>
      </c>
      <c r="X69" s="98">
        <f t="shared" si="31"/>
        <v>0.332097391304348</v>
      </c>
      <c r="Y69" s="98">
        <f t="shared" si="32"/>
        <v>0.304422608695652</v>
      </c>
      <c r="Z69" s="98"/>
      <c r="AA69" s="95"/>
      <c r="AB69" s="98"/>
      <c r="AC69" s="64" t="str">
        <f>VLOOKUP(A:A,[7]门店PK分组!$A:$N,14,0)</f>
        <v>段文秀</v>
      </c>
    </row>
    <row r="70" s="64" customFormat="1" spans="1:29">
      <c r="A70" s="61">
        <v>707</v>
      </c>
      <c r="B70" s="61" t="s">
        <v>116</v>
      </c>
      <c r="C70" s="61" t="s">
        <v>114</v>
      </c>
      <c r="D70" s="62">
        <v>1</v>
      </c>
      <c r="E70" s="62">
        <v>200</v>
      </c>
      <c r="F70" s="63">
        <v>600</v>
      </c>
      <c r="G70" s="64">
        <v>21600</v>
      </c>
      <c r="H70" s="95">
        <f>VLOOKUP(A:A,[11]门店PK分组!A:J,10,0)</f>
        <v>23563.6363636364</v>
      </c>
      <c r="I70" s="95">
        <v>5756.70857142856</v>
      </c>
      <c r="J70" s="98">
        <v>0.266514285714285</v>
      </c>
      <c r="K70" s="108">
        <f>VLOOKUP(A:A,[8]CXMDXSHZ!$B:$D,3,0)</f>
        <v>21612.87</v>
      </c>
      <c r="L70" s="109">
        <f t="shared" si="28"/>
        <v>1.00059583333333</v>
      </c>
      <c r="M70" s="98">
        <f t="shared" si="29"/>
        <v>0.917212847222221</v>
      </c>
      <c r="N70" s="95">
        <f t="shared" ref="N70:N73" si="33">E70</f>
        <v>200</v>
      </c>
      <c r="O70" s="97">
        <v>400</v>
      </c>
      <c r="P70" s="98" t="s">
        <v>278</v>
      </c>
      <c r="Q70" s="69">
        <f>VLOOKUP(A:A,[9]CXMDXSHZ!$B:$D,3,0)</f>
        <v>8720.54</v>
      </c>
      <c r="R70" s="98">
        <f t="shared" si="30"/>
        <v>0.403728703703704</v>
      </c>
      <c r="S70" s="98">
        <f t="shared" si="12"/>
        <v>0.370084645061728</v>
      </c>
      <c r="T70" s="98"/>
      <c r="U70" s="95"/>
      <c r="V70" s="98"/>
      <c r="W70" s="69">
        <f>VLOOKUP(A:A,[10]CXMDXSHZ!$B:$D,3,0)</f>
        <v>10071.21</v>
      </c>
      <c r="X70" s="98">
        <f t="shared" si="31"/>
        <v>0.466259722222222</v>
      </c>
      <c r="Y70" s="98">
        <f t="shared" si="32"/>
        <v>0.42740474537037</v>
      </c>
      <c r="Z70" s="98"/>
      <c r="AA70" s="95"/>
      <c r="AB70" s="98"/>
      <c r="AC70" s="64" t="str">
        <f>VLOOKUP(A:A,[7]门店PK分组!$A:$N,14,0)</f>
        <v>马雪</v>
      </c>
    </row>
    <row r="71" s="93" customFormat="1" spans="1:29">
      <c r="A71" s="101">
        <v>511</v>
      </c>
      <c r="B71" s="101" t="s">
        <v>117</v>
      </c>
      <c r="C71" s="101" t="s">
        <v>114</v>
      </c>
      <c r="D71" s="102">
        <v>2</v>
      </c>
      <c r="E71" s="102">
        <v>150</v>
      </c>
      <c r="F71" s="63">
        <v>450</v>
      </c>
      <c r="G71" s="93">
        <v>18920</v>
      </c>
      <c r="H71" s="103">
        <f>VLOOKUP(A:A,[11]门店PK分组!A:J,10,0)</f>
        <v>20640</v>
      </c>
      <c r="I71" s="95">
        <v>4979.41965714285</v>
      </c>
      <c r="J71" s="98">
        <v>0.263182857142857</v>
      </c>
      <c r="K71" s="108">
        <f>VLOOKUP(A:A,[8]CXMDXSHZ!$B:$D,3,0)</f>
        <v>19251.69</v>
      </c>
      <c r="L71" s="109">
        <f t="shared" si="28"/>
        <v>1.01753118393235</v>
      </c>
      <c r="M71" s="110">
        <f t="shared" si="29"/>
        <v>0.932736918604651</v>
      </c>
      <c r="N71" s="103">
        <f t="shared" si="33"/>
        <v>150</v>
      </c>
      <c r="O71" s="111"/>
      <c r="P71" s="110"/>
      <c r="Q71" s="69">
        <f>VLOOKUP(A:A,[9]CXMDXSHZ!$B:$D,3,0)</f>
        <v>19309.42</v>
      </c>
      <c r="R71" s="109">
        <f t="shared" si="30"/>
        <v>1.02058245243129</v>
      </c>
      <c r="S71" s="110">
        <f t="shared" si="12"/>
        <v>0.935533914728682</v>
      </c>
      <c r="T71" s="103">
        <f t="shared" ref="T71:T76" si="34">E71</f>
        <v>150</v>
      </c>
      <c r="U71" s="103">
        <v>150</v>
      </c>
      <c r="V71" s="110" t="s">
        <v>279</v>
      </c>
      <c r="W71" s="69">
        <f>VLOOKUP(A:A,[10]CXMDXSHZ!$B:$D,3,0)</f>
        <v>13759.31</v>
      </c>
      <c r="X71" s="110">
        <f t="shared" si="31"/>
        <v>0.727236257928118</v>
      </c>
      <c r="Y71" s="110">
        <f t="shared" si="32"/>
        <v>0.666633236434109</v>
      </c>
      <c r="Z71" s="110"/>
      <c r="AA71" s="103"/>
      <c r="AB71" s="110"/>
      <c r="AC71" s="93" t="str">
        <f>VLOOKUP(A:A,[7]门店PK分组!$A:$N,14,0)</f>
        <v>殷岱菊</v>
      </c>
    </row>
    <row r="72" s="93" customFormat="1" spans="1:29">
      <c r="A72" s="101">
        <v>387</v>
      </c>
      <c r="B72" s="101" t="s">
        <v>118</v>
      </c>
      <c r="C72" s="101" t="s">
        <v>114</v>
      </c>
      <c r="D72" s="102">
        <v>2</v>
      </c>
      <c r="E72" s="102">
        <v>150</v>
      </c>
      <c r="F72" s="63">
        <v>450</v>
      </c>
      <c r="G72" s="93">
        <v>16380</v>
      </c>
      <c r="H72" s="103">
        <f>VLOOKUP(A:A,[11]门店PK分组!A:J,10,0)</f>
        <v>17869.0909090909</v>
      </c>
      <c r="I72" s="95">
        <v>3691.57932000001</v>
      </c>
      <c r="J72" s="98">
        <v>0.225371142857143</v>
      </c>
      <c r="K72" s="108">
        <f>VLOOKUP(A:A,[8]CXMDXSHZ!$B:$D,3,0)</f>
        <v>5123.77</v>
      </c>
      <c r="L72" s="110">
        <f t="shared" si="28"/>
        <v>0.312806471306471</v>
      </c>
      <c r="M72" s="110">
        <f t="shared" si="29"/>
        <v>0.286739265364266</v>
      </c>
      <c r="N72" s="110"/>
      <c r="O72" s="111"/>
      <c r="P72" s="110"/>
      <c r="Q72" s="69">
        <f>VLOOKUP(A:A,[9]CXMDXSHZ!$B:$D,3,0)</f>
        <v>6198.09</v>
      </c>
      <c r="R72" s="110">
        <f t="shared" si="30"/>
        <v>0.378393772893773</v>
      </c>
      <c r="S72" s="110">
        <f t="shared" si="12"/>
        <v>0.346860958485959</v>
      </c>
      <c r="T72" s="110"/>
      <c r="U72" s="103"/>
      <c r="V72" s="110"/>
      <c r="W72" s="69">
        <f>VLOOKUP(A:A,[10]CXMDXSHZ!$B:$D,3,0)</f>
        <v>10555.59</v>
      </c>
      <c r="X72" s="110">
        <f t="shared" si="31"/>
        <v>0.644419413919414</v>
      </c>
      <c r="Y72" s="110">
        <f t="shared" si="32"/>
        <v>0.590717796092796</v>
      </c>
      <c r="Z72" s="110"/>
      <c r="AA72" s="103"/>
      <c r="AB72" s="110"/>
      <c r="AC72" s="93" t="str">
        <f>VLOOKUP(A:A,[7]门店PK分组!$A:$N,14,0)</f>
        <v>任远芳</v>
      </c>
    </row>
    <row r="73" s="93" customFormat="1" spans="1:29">
      <c r="A73" s="101">
        <v>737</v>
      </c>
      <c r="B73" s="101" t="s">
        <v>119</v>
      </c>
      <c r="C73" s="101" t="s">
        <v>114</v>
      </c>
      <c r="D73" s="102">
        <v>2</v>
      </c>
      <c r="E73" s="102">
        <v>150</v>
      </c>
      <c r="F73" s="63">
        <v>450</v>
      </c>
      <c r="G73" s="93">
        <v>17600</v>
      </c>
      <c r="H73" s="103">
        <f>VLOOKUP(A:A,[11]门店PK分组!A:J,10,0)</f>
        <v>19200</v>
      </c>
      <c r="I73" s="95">
        <v>4177.61142857142</v>
      </c>
      <c r="J73" s="98">
        <v>0.237364285714285</v>
      </c>
      <c r="K73" s="108">
        <f>VLOOKUP(A:A,[8]CXMDXSHZ!$B:$D,3,0)</f>
        <v>17955.63</v>
      </c>
      <c r="L73" s="109">
        <f t="shared" si="28"/>
        <v>1.02020625</v>
      </c>
      <c r="M73" s="110">
        <f t="shared" si="29"/>
        <v>0.9351890625</v>
      </c>
      <c r="N73" s="103">
        <f t="shared" si="33"/>
        <v>150</v>
      </c>
      <c r="O73" s="111">
        <v>150</v>
      </c>
      <c r="P73" s="110" t="s">
        <v>279</v>
      </c>
      <c r="Q73" s="69">
        <f>VLOOKUP(A:A,[9]CXMDXSHZ!$B:$D,3,0)</f>
        <v>17613.04</v>
      </c>
      <c r="R73" s="109">
        <f t="shared" si="30"/>
        <v>1.00074090909091</v>
      </c>
      <c r="S73" s="110">
        <f t="shared" si="12"/>
        <v>0.917345833333333</v>
      </c>
      <c r="T73" s="103">
        <f t="shared" si="34"/>
        <v>150</v>
      </c>
      <c r="U73" s="103"/>
      <c r="V73" s="110"/>
      <c r="W73" s="69">
        <f>VLOOKUP(A:A,[10]CXMDXSHZ!$B:$D,3,0)</f>
        <v>18362.26</v>
      </c>
      <c r="X73" s="109">
        <f t="shared" si="31"/>
        <v>1.04331022727273</v>
      </c>
      <c r="Y73" s="110">
        <f t="shared" si="32"/>
        <v>0.956367708333333</v>
      </c>
      <c r="Z73" s="103">
        <f t="shared" ref="Z73:Z75" si="35">E73</f>
        <v>150</v>
      </c>
      <c r="AA73" s="103">
        <v>300</v>
      </c>
      <c r="AB73" s="110" t="s">
        <v>280</v>
      </c>
      <c r="AC73" s="93" t="str">
        <f>VLOOKUP(A:A,[7]门店PK分组!$A:$N,14,0)</f>
        <v>张亚红</v>
      </c>
    </row>
    <row r="74" s="68" customFormat="1" spans="1:29">
      <c r="A74" s="24">
        <v>377</v>
      </c>
      <c r="B74" s="24" t="s">
        <v>120</v>
      </c>
      <c r="C74" s="24" t="s">
        <v>114</v>
      </c>
      <c r="D74" s="63">
        <v>3</v>
      </c>
      <c r="E74" s="63">
        <v>150</v>
      </c>
      <c r="F74" s="63">
        <v>450</v>
      </c>
      <c r="G74" s="68">
        <v>15120</v>
      </c>
      <c r="H74" s="69">
        <f>VLOOKUP(A:A,[11]门店PK分组!A:J,10,0)</f>
        <v>16494.5454545455</v>
      </c>
      <c r="I74" s="69">
        <v>4251.32928</v>
      </c>
      <c r="J74" s="112">
        <v>0.281172571428572</v>
      </c>
      <c r="K74" s="108">
        <f>VLOOKUP(A:A,[8]CXMDXSHZ!$B:$D,3,0)</f>
        <v>8136.65</v>
      </c>
      <c r="L74" s="112">
        <f t="shared" si="28"/>
        <v>0.538138227513227</v>
      </c>
      <c r="M74" s="112">
        <f t="shared" si="29"/>
        <v>0.493293375220457</v>
      </c>
      <c r="N74" s="112"/>
      <c r="O74" s="113"/>
      <c r="P74" s="112"/>
      <c r="Q74" s="69">
        <f>VLOOKUP(A:A,[9]CXMDXSHZ!$B:$D,3,0)</f>
        <v>19607.1</v>
      </c>
      <c r="R74" s="109">
        <f t="shared" si="30"/>
        <v>1.29676587301587</v>
      </c>
      <c r="S74" s="112">
        <f t="shared" si="12"/>
        <v>1.18870205026455</v>
      </c>
      <c r="T74" s="69">
        <f t="shared" si="34"/>
        <v>150</v>
      </c>
      <c r="U74" s="69">
        <v>150</v>
      </c>
      <c r="V74" s="112" t="s">
        <v>243</v>
      </c>
      <c r="W74" s="69">
        <f>VLOOKUP(A:A,[10]CXMDXSHZ!$B:$D,3,0)</f>
        <v>25776.3</v>
      </c>
      <c r="X74" s="109">
        <f t="shared" si="31"/>
        <v>1.70478174603175</v>
      </c>
      <c r="Y74" s="112">
        <f t="shared" si="32"/>
        <v>1.5627166005291</v>
      </c>
      <c r="Z74" s="103">
        <f t="shared" si="35"/>
        <v>150</v>
      </c>
      <c r="AA74" s="69">
        <v>150</v>
      </c>
      <c r="AB74" s="112" t="s">
        <v>243</v>
      </c>
      <c r="AC74" s="68" t="str">
        <f>VLOOKUP(A:A,[7]门店PK分组!$A:$N,14,0)</f>
        <v>朱文艺</v>
      </c>
    </row>
    <row r="75" s="68" customFormat="1" spans="1:29">
      <c r="A75" s="24">
        <v>118074</v>
      </c>
      <c r="B75" s="24" t="s">
        <v>121</v>
      </c>
      <c r="C75" s="24" t="s">
        <v>114</v>
      </c>
      <c r="D75" s="63">
        <v>3</v>
      </c>
      <c r="E75" s="63">
        <v>150</v>
      </c>
      <c r="F75" s="63">
        <v>450</v>
      </c>
      <c r="G75" s="68">
        <v>16128</v>
      </c>
      <c r="H75" s="69">
        <f>VLOOKUP(A:A,[11]门店PK分组!A:J,10,0)</f>
        <v>17594.1818181818</v>
      </c>
      <c r="I75" s="69">
        <v>3981.339648</v>
      </c>
      <c r="J75" s="112">
        <v>0.246858857142857</v>
      </c>
      <c r="K75" s="108">
        <f>VLOOKUP(A:A,[8]CXMDXSHZ!$B:$D,3,0)</f>
        <v>16399.1</v>
      </c>
      <c r="L75" s="112">
        <f t="shared" si="28"/>
        <v>1.01680927579365</v>
      </c>
      <c r="M75" s="112">
        <f t="shared" si="29"/>
        <v>0.932075169477514</v>
      </c>
      <c r="N75" s="69">
        <f t="shared" ref="N75:N79" si="36">E75</f>
        <v>150</v>
      </c>
      <c r="O75" s="113">
        <v>150</v>
      </c>
      <c r="P75" s="112" t="s">
        <v>281</v>
      </c>
      <c r="Q75" s="69">
        <f>VLOOKUP(A:A,[9]CXMDXSHZ!$B:$D,3,0)</f>
        <v>16340.3</v>
      </c>
      <c r="R75" s="109">
        <f t="shared" si="30"/>
        <v>1.01316344246032</v>
      </c>
      <c r="S75" s="112">
        <f t="shared" si="12"/>
        <v>0.928733155588625</v>
      </c>
      <c r="T75" s="69">
        <f t="shared" si="34"/>
        <v>150</v>
      </c>
      <c r="U75" s="69"/>
      <c r="V75" s="112"/>
      <c r="W75" s="69">
        <f>VLOOKUP(A:A,[10]CXMDXSHZ!$B:$D,3,0)</f>
        <v>16139.61</v>
      </c>
      <c r="X75" s="109">
        <f t="shared" si="31"/>
        <v>1.00071986607143</v>
      </c>
      <c r="Y75" s="112">
        <f t="shared" si="32"/>
        <v>0.91732654389881</v>
      </c>
      <c r="Z75" s="103">
        <f t="shared" si="35"/>
        <v>150</v>
      </c>
      <c r="AA75" s="69"/>
      <c r="AB75" s="112"/>
      <c r="AC75" s="68" t="str">
        <f>VLOOKUP(A:A,[7]门店PK分组!$A:$N,14,0)</f>
        <v>李蕊如</v>
      </c>
    </row>
    <row r="76" s="93" customFormat="1" spans="1:29">
      <c r="A76" s="101">
        <v>105751</v>
      </c>
      <c r="B76" s="101" t="s">
        <v>122</v>
      </c>
      <c r="C76" s="101" t="s">
        <v>114</v>
      </c>
      <c r="D76" s="102">
        <v>4</v>
      </c>
      <c r="E76" s="102">
        <v>100</v>
      </c>
      <c r="F76" s="63">
        <v>300</v>
      </c>
      <c r="G76" s="93">
        <v>14960</v>
      </c>
      <c r="H76" s="103">
        <f>VLOOKUP(A:A,[11]门店PK分组!A:J,10,0)</f>
        <v>16320</v>
      </c>
      <c r="I76" s="95">
        <v>4111.64914285714</v>
      </c>
      <c r="J76" s="98">
        <v>0.274842857142857</v>
      </c>
      <c r="K76" s="108">
        <f>VLOOKUP(A:A,[8]CXMDXSHZ!$B:$D,3,0)</f>
        <v>6376.71</v>
      </c>
      <c r="L76" s="110">
        <f t="shared" si="28"/>
        <v>0.426250668449198</v>
      </c>
      <c r="M76" s="110">
        <f t="shared" si="29"/>
        <v>0.390729779411765</v>
      </c>
      <c r="N76" s="110"/>
      <c r="O76" s="111"/>
      <c r="P76" s="110"/>
      <c r="Q76" s="69">
        <f>VLOOKUP(A:A,[9]CXMDXSHZ!$B:$D,3,0)</f>
        <v>15004.79</v>
      </c>
      <c r="R76" s="109">
        <f t="shared" si="30"/>
        <v>1.00299398395722</v>
      </c>
      <c r="S76" s="110">
        <f t="shared" si="12"/>
        <v>0.919411151960784</v>
      </c>
      <c r="T76" s="103">
        <f t="shared" si="34"/>
        <v>100</v>
      </c>
      <c r="U76" s="103">
        <v>100</v>
      </c>
      <c r="V76" s="110" t="s">
        <v>282</v>
      </c>
      <c r="W76" s="69">
        <f>VLOOKUP(A:A,[10]CXMDXSHZ!$B:$D,3,0)</f>
        <v>7471.99</v>
      </c>
      <c r="X76" s="110">
        <f t="shared" si="31"/>
        <v>0.499464572192513</v>
      </c>
      <c r="Y76" s="110">
        <f t="shared" si="32"/>
        <v>0.457842524509804</v>
      </c>
      <c r="Z76" s="110"/>
      <c r="AA76" s="103"/>
      <c r="AB76" s="110"/>
      <c r="AC76" s="93" t="str">
        <f>VLOOKUP(A:A,[7]门店PK分组!$A:$N,14,0)</f>
        <v>纪莉萍</v>
      </c>
    </row>
    <row r="77" s="93" customFormat="1" spans="1:29">
      <c r="A77" s="101">
        <v>515</v>
      </c>
      <c r="B77" s="101" t="s">
        <v>123</v>
      </c>
      <c r="C77" s="101" t="s">
        <v>114</v>
      </c>
      <c r="D77" s="102">
        <v>4</v>
      </c>
      <c r="E77" s="102">
        <v>100</v>
      </c>
      <c r="F77" s="63">
        <v>300</v>
      </c>
      <c r="G77" s="93">
        <v>13200</v>
      </c>
      <c r="H77" s="103">
        <f>VLOOKUP(A:A,[11]门店PK分组!A:J,10,0)</f>
        <v>14400</v>
      </c>
      <c r="I77" s="95">
        <v>3531.18102857144</v>
      </c>
      <c r="J77" s="98">
        <v>0.267513714285715</v>
      </c>
      <c r="K77" s="108">
        <f>VLOOKUP(A:A,[8]CXMDXSHZ!$B:$D,3,0)</f>
        <v>13251.05</v>
      </c>
      <c r="L77" s="109">
        <f t="shared" si="28"/>
        <v>1.00386742424242</v>
      </c>
      <c r="M77" s="110">
        <f t="shared" si="29"/>
        <v>0.920211805555555</v>
      </c>
      <c r="N77" s="103">
        <f t="shared" si="36"/>
        <v>100</v>
      </c>
      <c r="O77" s="111">
        <v>100</v>
      </c>
      <c r="P77" s="110" t="s">
        <v>283</v>
      </c>
      <c r="Q77" s="69">
        <f>VLOOKUP(A:A,[9]CXMDXSHZ!$B:$D,3,0)</f>
        <v>7078.7</v>
      </c>
      <c r="R77" s="110">
        <f t="shared" si="30"/>
        <v>0.536265151515152</v>
      </c>
      <c r="S77" s="110">
        <f t="shared" si="12"/>
        <v>0.491576388888889</v>
      </c>
      <c r="T77" s="110"/>
      <c r="U77" s="103"/>
      <c r="V77" s="110"/>
      <c r="W77" s="69">
        <f>VLOOKUP(A:A,[10]CXMDXSHZ!$B:$D,3,0)</f>
        <v>15627.1</v>
      </c>
      <c r="X77" s="109">
        <f t="shared" si="31"/>
        <v>1.18387121212121</v>
      </c>
      <c r="Y77" s="110">
        <f t="shared" si="32"/>
        <v>1.08521527777778</v>
      </c>
      <c r="Z77" s="103">
        <f>E77</f>
        <v>100</v>
      </c>
      <c r="AA77" s="103">
        <v>100</v>
      </c>
      <c r="AB77" s="110" t="s">
        <v>283</v>
      </c>
      <c r="AC77" s="93" t="str">
        <f>VLOOKUP(A:A,[7]门店PK分组!$A:$N,14,0)</f>
        <v>吴洪瑶</v>
      </c>
    </row>
    <row r="78" s="68" customFormat="1" spans="1:29">
      <c r="A78" s="24">
        <v>103639</v>
      </c>
      <c r="B78" s="24" t="s">
        <v>124</v>
      </c>
      <c r="C78" s="24" t="s">
        <v>114</v>
      </c>
      <c r="D78" s="63">
        <v>5</v>
      </c>
      <c r="E78" s="63">
        <v>100</v>
      </c>
      <c r="F78" s="63">
        <v>300</v>
      </c>
      <c r="G78" s="68">
        <v>12528</v>
      </c>
      <c r="H78" s="69">
        <f>VLOOKUP(A:A,[11]门店PK分组!A:J,10,0)</f>
        <v>13666.9090909091</v>
      </c>
      <c r="I78" s="69">
        <v>3339.93437485715</v>
      </c>
      <c r="J78" s="112">
        <v>0.266597571428572</v>
      </c>
      <c r="K78" s="108">
        <f>VLOOKUP(A:A,[8]CXMDXSHZ!$B:$D,3,0)</f>
        <v>12702.46</v>
      </c>
      <c r="L78" s="112">
        <f t="shared" si="28"/>
        <v>1.01392560664112</v>
      </c>
      <c r="M78" s="112">
        <f t="shared" si="29"/>
        <v>0.929431806087696</v>
      </c>
      <c r="N78" s="69">
        <f t="shared" si="36"/>
        <v>100</v>
      </c>
      <c r="O78" s="113"/>
      <c r="P78" s="112"/>
      <c r="Q78" s="69">
        <f>VLOOKUP(A:A,[9]CXMDXSHZ!$B:$D,3,0)</f>
        <v>6021.92</v>
      </c>
      <c r="R78" s="112">
        <f t="shared" si="30"/>
        <v>0.480676883780332</v>
      </c>
      <c r="S78" s="112">
        <f t="shared" si="12"/>
        <v>0.440620476798637</v>
      </c>
      <c r="T78" s="112"/>
      <c r="U78" s="69"/>
      <c r="V78" s="112"/>
      <c r="W78" s="69">
        <f>VLOOKUP(A:A,[10]CXMDXSHZ!$B:$D,3,0)</f>
        <v>8668.3</v>
      </c>
      <c r="X78" s="112">
        <f t="shared" si="31"/>
        <v>0.69191411238825</v>
      </c>
      <c r="Y78" s="112">
        <f t="shared" si="32"/>
        <v>0.634254603022562</v>
      </c>
      <c r="Z78" s="112"/>
      <c r="AA78" s="69"/>
      <c r="AB78" s="112"/>
      <c r="AC78" s="68" t="str">
        <f>VLOOKUP(A:A,[7]门店PK分组!$A:$N,14,0)</f>
        <v>易永红</v>
      </c>
    </row>
    <row r="79" s="68" customFormat="1" spans="1:29">
      <c r="A79" s="24">
        <v>355</v>
      </c>
      <c r="B79" s="24" t="s">
        <v>125</v>
      </c>
      <c r="C79" s="24" t="s">
        <v>114</v>
      </c>
      <c r="D79" s="63">
        <v>5</v>
      </c>
      <c r="E79" s="63">
        <v>100</v>
      </c>
      <c r="F79" s="63">
        <v>300</v>
      </c>
      <c r="G79" s="68">
        <v>11880</v>
      </c>
      <c r="H79" s="69">
        <f>VLOOKUP(A:A,[11]门店PK分组!A:J,10,0)</f>
        <v>12960</v>
      </c>
      <c r="I79" s="69">
        <v>3247.32332571429</v>
      </c>
      <c r="J79" s="112">
        <v>0.273343714285715</v>
      </c>
      <c r="K79" s="108">
        <f>VLOOKUP(A:A,[8]CXMDXSHZ!$B:$D,3,0)</f>
        <v>13303.41</v>
      </c>
      <c r="L79" s="112">
        <f t="shared" si="28"/>
        <v>1.11981565656566</v>
      </c>
      <c r="M79" s="112">
        <f t="shared" si="29"/>
        <v>1.02649768518519</v>
      </c>
      <c r="N79" s="69">
        <f t="shared" si="36"/>
        <v>100</v>
      </c>
      <c r="O79" s="113">
        <v>100</v>
      </c>
      <c r="P79" s="112" t="s">
        <v>284</v>
      </c>
      <c r="Q79" s="69">
        <f>VLOOKUP(A:A,[9]CXMDXSHZ!$B:$D,3,0)</f>
        <v>12372.3</v>
      </c>
      <c r="R79" s="109">
        <f t="shared" si="30"/>
        <v>1.04143939393939</v>
      </c>
      <c r="S79" s="112">
        <f t="shared" si="12"/>
        <v>0.954652777777778</v>
      </c>
      <c r="T79" s="69">
        <f>E79</f>
        <v>100</v>
      </c>
      <c r="U79" s="69">
        <v>200</v>
      </c>
      <c r="V79" s="112" t="s">
        <v>285</v>
      </c>
      <c r="W79" s="69">
        <f>VLOOKUP(A:A,[10]CXMDXSHZ!$B:$D,3,0)</f>
        <v>13774.63</v>
      </c>
      <c r="X79" s="109">
        <f t="shared" si="31"/>
        <v>1.15948063973064</v>
      </c>
      <c r="Y79" s="112">
        <f t="shared" si="32"/>
        <v>1.06285725308642</v>
      </c>
      <c r="Z79" s="103">
        <f>E79</f>
        <v>100</v>
      </c>
      <c r="AA79" s="69">
        <v>200</v>
      </c>
      <c r="AB79" s="112" t="s">
        <v>285</v>
      </c>
      <c r="AC79" s="68" t="str">
        <f>VLOOKUP(A:A,[7]门店PK分组!$A:$N,14,0)</f>
        <v>梅茜</v>
      </c>
    </row>
    <row r="80" s="68" customFormat="1" spans="1:29">
      <c r="A80" s="24">
        <v>743</v>
      </c>
      <c r="B80" s="24" t="s">
        <v>126</v>
      </c>
      <c r="C80" s="24" t="s">
        <v>114</v>
      </c>
      <c r="D80" s="63">
        <v>5</v>
      </c>
      <c r="E80" s="63">
        <v>100</v>
      </c>
      <c r="F80" s="63">
        <v>300</v>
      </c>
      <c r="G80" s="68">
        <v>11000</v>
      </c>
      <c r="H80" s="69">
        <f>VLOOKUP(A:A,[11]门店PK分组!A:J,10,0)</f>
        <v>12000</v>
      </c>
      <c r="I80" s="69">
        <v>2931.65714285714</v>
      </c>
      <c r="J80" s="112">
        <v>0.266514285714285</v>
      </c>
      <c r="K80" s="108">
        <f>VLOOKUP(A:A,[8]CXMDXSHZ!$B:$D,3,0)</f>
        <v>4971.18</v>
      </c>
      <c r="L80" s="112">
        <f t="shared" si="28"/>
        <v>0.451925454545455</v>
      </c>
      <c r="M80" s="112">
        <f t="shared" si="29"/>
        <v>0.414265</v>
      </c>
      <c r="N80" s="112"/>
      <c r="O80" s="113"/>
      <c r="P80" s="112"/>
      <c r="Q80" s="69">
        <f>VLOOKUP(A:A,[9]CXMDXSHZ!$B:$D,3,0)</f>
        <v>4545.75</v>
      </c>
      <c r="R80" s="112">
        <f t="shared" si="30"/>
        <v>0.41325</v>
      </c>
      <c r="S80" s="112">
        <f t="shared" ref="S80:S143" si="37">Q80/H80</f>
        <v>0.3788125</v>
      </c>
      <c r="T80" s="112"/>
      <c r="U80" s="69"/>
      <c r="V80" s="112"/>
      <c r="W80" s="69">
        <f>VLOOKUP(A:A,[10]CXMDXSHZ!$B:$D,3,0)</f>
        <v>4758.93</v>
      </c>
      <c r="X80" s="112">
        <f t="shared" si="31"/>
        <v>0.43263</v>
      </c>
      <c r="Y80" s="112">
        <f t="shared" si="32"/>
        <v>0.3965775</v>
      </c>
      <c r="Z80" s="112"/>
      <c r="AA80" s="69"/>
      <c r="AB80" s="112"/>
      <c r="AC80" s="68" t="e">
        <f>VLOOKUP(A:A,[7]门店PK分组!$A:$N,14,0)</f>
        <v>#N/A</v>
      </c>
    </row>
    <row r="81" s="93" customFormat="1" spans="1:29">
      <c r="A81" s="101">
        <v>573</v>
      </c>
      <c r="B81" s="101" t="s">
        <v>127</v>
      </c>
      <c r="C81" s="101" t="s">
        <v>114</v>
      </c>
      <c r="D81" s="102">
        <v>6</v>
      </c>
      <c r="E81" s="102">
        <v>50</v>
      </c>
      <c r="F81" s="63">
        <v>150</v>
      </c>
      <c r="G81" s="93">
        <v>11000</v>
      </c>
      <c r="H81" s="103">
        <f>VLOOKUP(A:A,[11]门店PK分组!A:J,10,0)</f>
        <v>12000</v>
      </c>
      <c r="I81" s="95">
        <v>2547.79328571429</v>
      </c>
      <c r="J81" s="98">
        <v>0.231617571428572</v>
      </c>
      <c r="K81" s="108">
        <f>VLOOKUP(A:A,[8]CXMDXSHZ!$B:$D,3,0)</f>
        <v>3589.35</v>
      </c>
      <c r="L81" s="110">
        <f t="shared" si="28"/>
        <v>0.326304545454545</v>
      </c>
      <c r="M81" s="110">
        <f t="shared" si="29"/>
        <v>0.2991125</v>
      </c>
      <c r="N81" s="110"/>
      <c r="O81" s="111"/>
      <c r="P81" s="110"/>
      <c r="Q81" s="69">
        <f>VLOOKUP(A:A,[9]CXMDXSHZ!$B:$D,3,0)</f>
        <v>5648.92</v>
      </c>
      <c r="R81" s="110">
        <f t="shared" si="30"/>
        <v>0.513538181818182</v>
      </c>
      <c r="S81" s="110">
        <f t="shared" si="37"/>
        <v>0.470743333333333</v>
      </c>
      <c r="T81" s="110"/>
      <c r="U81" s="103"/>
      <c r="V81" s="110"/>
      <c r="W81" s="69">
        <f>VLOOKUP(A:A,[10]CXMDXSHZ!$B:$D,3,0)</f>
        <v>3377</v>
      </c>
      <c r="X81" s="110">
        <f t="shared" si="31"/>
        <v>0.307</v>
      </c>
      <c r="Y81" s="110">
        <f t="shared" si="32"/>
        <v>0.281416666666667</v>
      </c>
      <c r="Z81" s="110"/>
      <c r="AA81" s="103"/>
      <c r="AB81" s="110"/>
      <c r="AC81" s="93" t="str">
        <f>VLOOKUP(A:A,[7]门店PK分组!$A:$N,14,0)</f>
        <v>邹惠</v>
      </c>
    </row>
    <row r="82" s="93" customFormat="1" spans="1:29">
      <c r="A82" s="101">
        <v>104430</v>
      </c>
      <c r="B82" s="101" t="s">
        <v>128</v>
      </c>
      <c r="C82" s="101" t="s">
        <v>114</v>
      </c>
      <c r="D82" s="102">
        <v>6</v>
      </c>
      <c r="E82" s="102">
        <v>50</v>
      </c>
      <c r="F82" s="63">
        <v>150</v>
      </c>
      <c r="G82" s="93">
        <v>9500</v>
      </c>
      <c r="H82" s="103">
        <f>VLOOKUP(A:A,[11]门店PK分组!A:J,10,0)</f>
        <v>10363.6363636364</v>
      </c>
      <c r="I82" s="95">
        <v>2511.31414285714</v>
      </c>
      <c r="J82" s="98">
        <v>0.264348857142857</v>
      </c>
      <c r="K82" s="108">
        <f>VLOOKUP(A:A,[8]CXMDXSHZ!$B:$D,3,0)</f>
        <v>3806.09</v>
      </c>
      <c r="L82" s="110">
        <f t="shared" si="28"/>
        <v>0.400641052631579</v>
      </c>
      <c r="M82" s="110">
        <f t="shared" si="29"/>
        <v>0.367254298245613</v>
      </c>
      <c r="N82" s="110"/>
      <c r="O82" s="111"/>
      <c r="P82" s="110"/>
      <c r="Q82" s="69">
        <f>VLOOKUP(A:A,[9]CXMDXSHZ!$B:$D,3,0)</f>
        <v>9811.93</v>
      </c>
      <c r="R82" s="109">
        <f t="shared" si="30"/>
        <v>1.03283473684211</v>
      </c>
      <c r="S82" s="110">
        <f t="shared" si="37"/>
        <v>0.946765175438593</v>
      </c>
      <c r="T82" s="103">
        <f t="shared" ref="T82:T87" si="38">E82</f>
        <v>50</v>
      </c>
      <c r="U82" s="103">
        <v>50</v>
      </c>
      <c r="V82" s="110" t="s">
        <v>286</v>
      </c>
      <c r="W82" s="69">
        <f>VLOOKUP(A:A,[10]CXMDXSHZ!$B:$D,3,0)</f>
        <v>6109.74</v>
      </c>
      <c r="X82" s="110">
        <f t="shared" si="31"/>
        <v>0.643130526315789</v>
      </c>
      <c r="Y82" s="110">
        <f t="shared" si="32"/>
        <v>0.589536315789472</v>
      </c>
      <c r="Z82" s="110"/>
      <c r="AA82" s="103"/>
      <c r="AB82" s="110"/>
      <c r="AC82" s="93" t="str">
        <f>VLOOKUP(A:A,[7]门店PK分组!$A:$N,14,0)</f>
        <v>李平</v>
      </c>
    </row>
    <row r="83" s="68" customFormat="1" spans="1:29">
      <c r="A83" s="24">
        <v>740</v>
      </c>
      <c r="B83" s="24" t="s">
        <v>129</v>
      </c>
      <c r="C83" s="24" t="s">
        <v>114</v>
      </c>
      <c r="D83" s="63">
        <v>7</v>
      </c>
      <c r="E83" s="63">
        <v>100</v>
      </c>
      <c r="F83" s="63">
        <v>300</v>
      </c>
      <c r="G83" s="68">
        <v>10580</v>
      </c>
      <c r="H83" s="69">
        <f>VLOOKUP(A:A,[11]门店PK分组!A:J,10,0)</f>
        <v>11541.8181818182</v>
      </c>
      <c r="I83" s="95">
        <v>3062.04092857143</v>
      </c>
      <c r="J83" s="98">
        <v>0.289417857142857</v>
      </c>
      <c r="K83" s="108">
        <f>VLOOKUP(A:A,[8]CXMDXSHZ!$B:$D,3,0)</f>
        <v>2940.63</v>
      </c>
      <c r="L83" s="112">
        <f t="shared" si="28"/>
        <v>0.277942344045369</v>
      </c>
      <c r="M83" s="112">
        <f t="shared" si="29"/>
        <v>0.254780482041587</v>
      </c>
      <c r="N83" s="112"/>
      <c r="O83" s="113"/>
      <c r="P83" s="112"/>
      <c r="Q83" s="69">
        <f>VLOOKUP(A:A,[9]CXMDXSHZ!$B:$D,3,0)</f>
        <v>8356.05</v>
      </c>
      <c r="R83" s="112">
        <f t="shared" si="30"/>
        <v>0.789796786389414</v>
      </c>
      <c r="S83" s="112">
        <f t="shared" si="37"/>
        <v>0.723980387523628</v>
      </c>
      <c r="T83" s="112"/>
      <c r="U83" s="69"/>
      <c r="V83" s="112"/>
      <c r="W83" s="69">
        <f>VLOOKUP(A:A,[10]CXMDXSHZ!$B:$D,3,0)</f>
        <v>5219.79</v>
      </c>
      <c r="X83" s="112">
        <f t="shared" si="31"/>
        <v>0.493363894139887</v>
      </c>
      <c r="Y83" s="112">
        <f t="shared" si="32"/>
        <v>0.452250236294895</v>
      </c>
      <c r="Z83" s="112"/>
      <c r="AA83" s="69"/>
      <c r="AB83" s="112"/>
      <c r="AC83" s="68" t="str">
        <f>VLOOKUP(A:A,[7]门店PK分组!$A:$N,14,0)</f>
        <v>黄艳1</v>
      </c>
    </row>
    <row r="84" s="68" customFormat="1" spans="1:29">
      <c r="A84" s="24">
        <v>733</v>
      </c>
      <c r="B84" s="24" t="s">
        <v>130</v>
      </c>
      <c r="C84" s="24" t="s">
        <v>114</v>
      </c>
      <c r="D84" s="63">
        <v>7</v>
      </c>
      <c r="E84" s="63">
        <v>100</v>
      </c>
      <c r="F84" s="63">
        <v>300</v>
      </c>
      <c r="G84" s="68">
        <v>9500</v>
      </c>
      <c r="H84" s="69">
        <f>VLOOKUP(A:A,[11]门店PK分组!A:J,10,0)</f>
        <v>10363.6363636364</v>
      </c>
      <c r="I84" s="95">
        <v>2750.26085714286</v>
      </c>
      <c r="J84" s="98">
        <v>0.289501142857143</v>
      </c>
      <c r="K84" s="108">
        <f>VLOOKUP(A:A,[8]CXMDXSHZ!$B:$D,3,0)</f>
        <v>3438.07</v>
      </c>
      <c r="L84" s="112">
        <f t="shared" si="28"/>
        <v>0.361902105263158</v>
      </c>
      <c r="M84" s="112">
        <f t="shared" si="29"/>
        <v>0.331743596491227</v>
      </c>
      <c r="N84" s="112"/>
      <c r="O84" s="113"/>
      <c r="P84" s="112"/>
      <c r="Q84" s="69">
        <f>VLOOKUP(A:A,[9]CXMDXSHZ!$B:$D,3,0)</f>
        <v>3123.21</v>
      </c>
      <c r="R84" s="112">
        <f t="shared" si="30"/>
        <v>0.328758947368421</v>
      </c>
      <c r="S84" s="112">
        <f t="shared" si="37"/>
        <v>0.301362368421052</v>
      </c>
      <c r="T84" s="112"/>
      <c r="U84" s="69"/>
      <c r="V84" s="112"/>
      <c r="W84" s="69">
        <f>VLOOKUP(A:A,[10]CXMDXSHZ!$B:$D,3,0)</f>
        <v>4783.74</v>
      </c>
      <c r="X84" s="112">
        <f t="shared" si="31"/>
        <v>0.503551578947368</v>
      </c>
      <c r="Y84" s="112">
        <f t="shared" si="32"/>
        <v>0.461588947368419</v>
      </c>
      <c r="Z84" s="112"/>
      <c r="AA84" s="69"/>
      <c r="AB84" s="112"/>
      <c r="AC84" s="68" t="str">
        <f>VLOOKUP(A:A,[7]门店PK分组!$A:$N,14,0)</f>
        <v>黄兴中</v>
      </c>
    </row>
    <row r="85" s="93" customFormat="1" spans="1:29">
      <c r="A85" s="101">
        <v>114848</v>
      </c>
      <c r="B85" s="101" t="s">
        <v>131</v>
      </c>
      <c r="C85" s="93" t="s">
        <v>114</v>
      </c>
      <c r="D85" s="118">
        <v>8</v>
      </c>
      <c r="E85" s="93">
        <v>100</v>
      </c>
      <c r="F85" s="63">
        <v>300</v>
      </c>
      <c r="G85" s="93">
        <v>9900</v>
      </c>
      <c r="H85" s="103">
        <f>VLOOKUP(A:A,[11]门店PK分组!A:J,10,0)</f>
        <v>10800</v>
      </c>
      <c r="I85" s="95">
        <v>2679.68830414746</v>
      </c>
      <c r="J85" s="98">
        <v>0.270675586277521</v>
      </c>
      <c r="K85" s="108">
        <f>VLOOKUP(A:A,[8]CXMDXSHZ!$B:$D,3,0)</f>
        <v>10150.51</v>
      </c>
      <c r="L85" s="109">
        <f t="shared" si="28"/>
        <v>1.02530404040404</v>
      </c>
      <c r="M85" s="110">
        <f t="shared" si="29"/>
        <v>0.939862037037037</v>
      </c>
      <c r="N85" s="103">
        <f t="shared" ref="N85:N89" si="39">E85</f>
        <v>100</v>
      </c>
      <c r="O85" s="111"/>
      <c r="P85" s="110"/>
      <c r="Q85" s="69">
        <f>VLOOKUP(A:A,[9]CXMDXSHZ!$B:$D,3,0)</f>
        <v>9951.61</v>
      </c>
      <c r="R85" s="109">
        <f t="shared" si="30"/>
        <v>1.00521313131313</v>
      </c>
      <c r="S85" s="110">
        <f t="shared" si="37"/>
        <v>0.92144537037037</v>
      </c>
      <c r="T85" s="103">
        <f t="shared" si="38"/>
        <v>100</v>
      </c>
      <c r="U85" s="103"/>
      <c r="V85" s="110"/>
      <c r="W85" s="69">
        <f>VLOOKUP(A:A,[10]CXMDXSHZ!$B:$D,3,0)</f>
        <v>4703.1</v>
      </c>
      <c r="X85" s="110">
        <f t="shared" si="31"/>
        <v>0.475060606060606</v>
      </c>
      <c r="Y85" s="110">
        <f t="shared" si="32"/>
        <v>0.435472222222222</v>
      </c>
      <c r="Z85" s="110"/>
      <c r="AA85" s="103"/>
      <c r="AB85" s="110"/>
      <c r="AC85" s="93" t="e">
        <f>VLOOKUP(A:A,[7]门店PK分组!$A:$N,14,0)</f>
        <v>#REF!</v>
      </c>
    </row>
    <row r="86" s="93" customFormat="1" spans="1:29">
      <c r="A86" s="101">
        <v>122198</v>
      </c>
      <c r="B86" s="101" t="s">
        <v>132</v>
      </c>
      <c r="C86" s="101" t="s">
        <v>114</v>
      </c>
      <c r="D86" s="102">
        <v>8</v>
      </c>
      <c r="E86" s="102">
        <v>100</v>
      </c>
      <c r="F86" s="63">
        <v>300</v>
      </c>
      <c r="G86" s="93">
        <v>9900</v>
      </c>
      <c r="H86" s="103">
        <f>VLOOKUP(A:A,[11]门店PK分组!A:J,10,0)</f>
        <v>10800</v>
      </c>
      <c r="I86" s="95">
        <v>1896.41571428572</v>
      </c>
      <c r="J86" s="98">
        <v>0.191557142857143</v>
      </c>
      <c r="K86" s="108">
        <f>VLOOKUP(A:A,[8]CXMDXSHZ!$B:$D,3,0)</f>
        <v>10242.81</v>
      </c>
      <c r="L86" s="109">
        <f t="shared" si="28"/>
        <v>1.03462727272727</v>
      </c>
      <c r="M86" s="110">
        <f t="shared" si="29"/>
        <v>0.948408333333333</v>
      </c>
      <c r="N86" s="103">
        <f t="shared" si="39"/>
        <v>100</v>
      </c>
      <c r="O86" s="111">
        <v>100</v>
      </c>
      <c r="P86" s="110" t="s">
        <v>243</v>
      </c>
      <c r="Q86" s="69">
        <f>VLOOKUP(A:A,[9]CXMDXSHZ!$B:$D,3,0)</f>
        <v>10152.73</v>
      </c>
      <c r="R86" s="109">
        <f t="shared" si="30"/>
        <v>1.02552828282828</v>
      </c>
      <c r="S86" s="110">
        <f t="shared" si="37"/>
        <v>0.940067592592593</v>
      </c>
      <c r="T86" s="103">
        <f t="shared" si="38"/>
        <v>100</v>
      </c>
      <c r="U86" s="103">
        <v>100</v>
      </c>
      <c r="V86" s="110" t="s">
        <v>243</v>
      </c>
      <c r="W86" s="69">
        <f>VLOOKUP(A:A,[10]CXMDXSHZ!$B:$D,3,0)</f>
        <v>4447.14</v>
      </c>
      <c r="X86" s="110">
        <f t="shared" si="31"/>
        <v>0.449206060606061</v>
      </c>
      <c r="Y86" s="110">
        <f t="shared" si="32"/>
        <v>0.411772222222222</v>
      </c>
      <c r="Z86" s="110"/>
      <c r="AA86" s="103"/>
      <c r="AB86" s="110"/>
      <c r="AC86" s="93" t="str">
        <f>VLOOKUP(A:A,[7]门店PK分组!$A:$N,14,0)</f>
        <v>吕彩霞</v>
      </c>
    </row>
    <row r="87" s="94" customFormat="1" spans="1:29">
      <c r="A87" s="119">
        <v>106568</v>
      </c>
      <c r="B87" s="119" t="s">
        <v>133</v>
      </c>
      <c r="C87" s="119" t="s">
        <v>114</v>
      </c>
      <c r="D87" s="27">
        <v>9</v>
      </c>
      <c r="E87" s="27">
        <v>50</v>
      </c>
      <c r="F87" s="27">
        <v>150</v>
      </c>
      <c r="G87" s="94">
        <v>7000</v>
      </c>
      <c r="H87" s="120">
        <f>VLOOKUP(A:A,[11]门店PK分组!A:J,10,0)</f>
        <v>7636.36363636364</v>
      </c>
      <c r="I87" s="120">
        <v>1879.592</v>
      </c>
      <c r="J87" s="124">
        <v>0.268513142857143</v>
      </c>
      <c r="K87" s="108">
        <f>VLOOKUP(A:A,[8]CXMDXSHZ!$B:$D,3,0)</f>
        <v>10196.04</v>
      </c>
      <c r="L87" s="124">
        <f t="shared" si="28"/>
        <v>1.45657714285714</v>
      </c>
      <c r="M87" s="124">
        <f t="shared" si="29"/>
        <v>1.33519571428571</v>
      </c>
      <c r="N87" s="120">
        <f t="shared" si="39"/>
        <v>50</v>
      </c>
      <c r="O87" s="125">
        <v>50</v>
      </c>
      <c r="P87" s="124" t="s">
        <v>243</v>
      </c>
      <c r="Q87" s="120">
        <f>VLOOKUP(A:A,[9]CXMDXSHZ!$B:$D,3,0)</f>
        <v>7105.2</v>
      </c>
      <c r="R87" s="124">
        <f t="shared" si="30"/>
        <v>1.01502857142857</v>
      </c>
      <c r="S87" s="124">
        <f t="shared" si="37"/>
        <v>0.930442857142857</v>
      </c>
      <c r="T87" s="120">
        <f t="shared" si="38"/>
        <v>50</v>
      </c>
      <c r="U87" s="120">
        <v>100</v>
      </c>
      <c r="V87" s="124" t="s">
        <v>287</v>
      </c>
      <c r="W87" s="69">
        <f>VLOOKUP(A:A,[10]CXMDXSHZ!$B:$D,3,0)</f>
        <v>9628.5</v>
      </c>
      <c r="X87" s="109">
        <f t="shared" si="31"/>
        <v>1.3755</v>
      </c>
      <c r="Y87" s="124">
        <f t="shared" si="32"/>
        <v>1.260875</v>
      </c>
      <c r="Z87" s="103">
        <f t="shared" ref="Z87:Z92" si="40">E87</f>
        <v>50</v>
      </c>
      <c r="AA87" s="120">
        <v>50</v>
      </c>
      <c r="AB87" s="124" t="s">
        <v>288</v>
      </c>
      <c r="AC87" s="94" t="str">
        <f>VLOOKUP(A:A,[7]门店PK分组!$A:$N,14,0)</f>
        <v>黄雅冰</v>
      </c>
    </row>
    <row r="88" s="94" customFormat="1" spans="1:29">
      <c r="A88" s="119">
        <v>114069</v>
      </c>
      <c r="B88" s="119" t="s">
        <v>134</v>
      </c>
      <c r="C88" s="94" t="s">
        <v>114</v>
      </c>
      <c r="D88" s="121">
        <v>9</v>
      </c>
      <c r="E88" s="94">
        <v>50</v>
      </c>
      <c r="F88" s="27">
        <v>150</v>
      </c>
      <c r="G88" s="94">
        <v>7000</v>
      </c>
      <c r="H88" s="120">
        <f>VLOOKUP(A:A,[11]门店PK分组!A:J,10,0)</f>
        <v>7636.36363636364</v>
      </c>
      <c r="I88" s="120">
        <v>1984.532</v>
      </c>
      <c r="J88" s="124">
        <v>0.283504571428572</v>
      </c>
      <c r="K88" s="108">
        <f>VLOOKUP(A:A,[8]CXMDXSHZ!$B:$D,3,0)</f>
        <v>7009.15</v>
      </c>
      <c r="L88" s="124">
        <f t="shared" si="28"/>
        <v>1.00130714285714</v>
      </c>
      <c r="M88" s="124">
        <f t="shared" si="29"/>
        <v>0.917864880952381</v>
      </c>
      <c r="N88" s="120">
        <f t="shared" si="39"/>
        <v>50</v>
      </c>
      <c r="O88" s="125"/>
      <c r="P88" s="124"/>
      <c r="Q88" s="120">
        <f>VLOOKUP(A:A,[9]CXMDXSHZ!$B:$D,3,0)</f>
        <v>4359.39</v>
      </c>
      <c r="R88" s="124">
        <f t="shared" si="30"/>
        <v>0.62277</v>
      </c>
      <c r="S88" s="124">
        <f t="shared" si="37"/>
        <v>0.5708725</v>
      </c>
      <c r="T88" s="124"/>
      <c r="U88" s="120"/>
      <c r="V88" s="124"/>
      <c r="W88" s="69">
        <f>VLOOKUP(A:A,[10]CXMDXSHZ!$B:$D,3,0)</f>
        <v>4035.11</v>
      </c>
      <c r="X88" s="124">
        <f t="shared" si="31"/>
        <v>0.576444285714286</v>
      </c>
      <c r="Y88" s="124">
        <f t="shared" si="32"/>
        <v>0.528407261904762</v>
      </c>
      <c r="Z88" s="124"/>
      <c r="AA88" s="120"/>
      <c r="AB88" s="124"/>
      <c r="AC88" s="94" t="e">
        <f>VLOOKUP(A:A,[7]门店PK分组!$A:$N,14,0)</f>
        <v>#REF!</v>
      </c>
    </row>
    <row r="89" s="94" customFormat="1" spans="1:29">
      <c r="A89" s="119">
        <v>118758</v>
      </c>
      <c r="B89" s="119" t="s">
        <v>135</v>
      </c>
      <c r="C89" s="119" t="s">
        <v>114</v>
      </c>
      <c r="D89" s="27">
        <v>9</v>
      </c>
      <c r="E89" s="27">
        <v>50</v>
      </c>
      <c r="F89" s="27">
        <v>150</v>
      </c>
      <c r="G89" s="94">
        <v>6500</v>
      </c>
      <c r="H89" s="120">
        <f>VLOOKUP(A:A,[11]门店PK分组!A:J,10,0)</f>
        <v>7090.90909090909</v>
      </c>
      <c r="I89" s="120">
        <v>1546.116</v>
      </c>
      <c r="J89" s="124">
        <v>0.237864</v>
      </c>
      <c r="K89" s="108">
        <f>VLOOKUP(A:A,[8]CXMDXSHZ!$B:$D,3,0)</f>
        <v>8765.58</v>
      </c>
      <c r="L89" s="124">
        <f t="shared" si="28"/>
        <v>1.34855076923077</v>
      </c>
      <c r="M89" s="124">
        <f t="shared" si="29"/>
        <v>1.23617153846154</v>
      </c>
      <c r="N89" s="120">
        <f t="shared" si="39"/>
        <v>50</v>
      </c>
      <c r="O89" s="125"/>
      <c r="P89" s="124"/>
      <c r="Q89" s="120">
        <f>VLOOKUP(A:A,[9]CXMDXSHZ!$B:$D,3,0)</f>
        <v>2330</v>
      </c>
      <c r="R89" s="124">
        <f t="shared" si="30"/>
        <v>0.358461538461538</v>
      </c>
      <c r="S89" s="124">
        <f t="shared" si="37"/>
        <v>0.328589743589744</v>
      </c>
      <c r="T89" s="124"/>
      <c r="U89" s="120"/>
      <c r="V89" s="124"/>
      <c r="W89" s="69">
        <f>VLOOKUP(A:A,[10]CXMDXSHZ!$B:$D,3,0)</f>
        <v>6931.91</v>
      </c>
      <c r="X89" s="109">
        <f t="shared" si="31"/>
        <v>1.06644769230769</v>
      </c>
      <c r="Y89" s="124">
        <f t="shared" si="32"/>
        <v>0.977577051282051</v>
      </c>
      <c r="Z89" s="103">
        <f t="shared" si="40"/>
        <v>50</v>
      </c>
      <c r="AA89" s="120"/>
      <c r="AB89" s="124"/>
      <c r="AC89" s="94" t="str">
        <f>VLOOKUP(A:A,[7]门店PK分组!$A:$N,14,0)</f>
        <v>杨凤麟</v>
      </c>
    </row>
    <row r="90" s="64" customFormat="1" spans="1:29">
      <c r="A90" s="61">
        <v>54</v>
      </c>
      <c r="B90" s="61" t="s">
        <v>136</v>
      </c>
      <c r="C90" s="61" t="s">
        <v>137</v>
      </c>
      <c r="D90" s="62">
        <v>1</v>
      </c>
      <c r="E90" s="62">
        <v>150</v>
      </c>
      <c r="F90" s="63">
        <v>450</v>
      </c>
      <c r="G90" s="64">
        <v>19040</v>
      </c>
      <c r="H90" s="95">
        <f>VLOOKUP(A:A,[11]门店PK分组!A:J,10,0)</f>
        <v>20770.9090909091</v>
      </c>
      <c r="I90" s="95">
        <v>4957.08576</v>
      </c>
      <c r="J90" s="98">
        <v>0.260351142857143</v>
      </c>
      <c r="K90" s="108">
        <f>VLOOKUP(A:A,[8]CXMDXSHZ!$B:$D,3,0)</f>
        <v>12197.17</v>
      </c>
      <c r="L90" s="98">
        <f t="shared" si="28"/>
        <v>0.640607668067227</v>
      </c>
      <c r="M90" s="98">
        <f t="shared" si="29"/>
        <v>0.587223695728291</v>
      </c>
      <c r="N90" s="98"/>
      <c r="O90" s="97"/>
      <c r="P90" s="98"/>
      <c r="Q90" s="69">
        <f>VLOOKUP(A:A,[9]CXMDXSHZ!$B:$D,3,0)</f>
        <v>12771.18</v>
      </c>
      <c r="R90" s="98">
        <f t="shared" si="30"/>
        <v>0.67075525210084</v>
      </c>
      <c r="S90" s="98">
        <f t="shared" si="37"/>
        <v>0.614858981092437</v>
      </c>
      <c r="T90" s="98"/>
      <c r="U90" s="95"/>
      <c r="V90" s="98"/>
      <c r="W90" s="69">
        <f>VLOOKUP(A:A,[10]CXMDXSHZ!$B:$D,3,0)</f>
        <v>12916.25</v>
      </c>
      <c r="X90" s="98">
        <f t="shared" si="31"/>
        <v>0.678374474789916</v>
      </c>
      <c r="Y90" s="98">
        <f t="shared" si="32"/>
        <v>0.621843268557423</v>
      </c>
      <c r="Z90" s="98"/>
      <c r="AA90" s="95"/>
      <c r="AB90" s="98"/>
      <c r="AC90" s="64" t="str">
        <f>VLOOKUP(A:A,[7]门店PK分组!$A:$N,14,0)</f>
        <v>费诗尧</v>
      </c>
    </row>
    <row r="91" s="64" customFormat="1" spans="1:29">
      <c r="A91" s="61">
        <v>367</v>
      </c>
      <c r="B91" s="61" t="s">
        <v>138</v>
      </c>
      <c r="C91" s="61" t="s">
        <v>137</v>
      </c>
      <c r="D91" s="62">
        <v>1</v>
      </c>
      <c r="E91" s="62">
        <v>150</v>
      </c>
      <c r="F91" s="63">
        <v>450</v>
      </c>
      <c r="G91" s="64">
        <v>10560</v>
      </c>
      <c r="H91" s="95">
        <f>VLOOKUP(A:A,[11]门店PK分组!A:J,10,0)</f>
        <v>11520</v>
      </c>
      <c r="I91" s="95">
        <v>2406.30418285715</v>
      </c>
      <c r="J91" s="98">
        <v>0.227869714285715</v>
      </c>
      <c r="K91" s="108">
        <f>VLOOKUP(A:A,[8]CXMDXSHZ!$B:$D,3,0)</f>
        <v>11178.9</v>
      </c>
      <c r="L91" s="109">
        <f t="shared" si="28"/>
        <v>1.05860795454545</v>
      </c>
      <c r="M91" s="98">
        <f t="shared" si="29"/>
        <v>0.970390625</v>
      </c>
      <c r="N91" s="95">
        <f t="shared" ref="N91:N95" si="41">E91</f>
        <v>150</v>
      </c>
      <c r="O91" s="97">
        <v>150</v>
      </c>
      <c r="P91" s="98" t="s">
        <v>289</v>
      </c>
      <c r="Q91" s="69">
        <f>VLOOKUP(A:A,[9]CXMDXSHZ!$B:$D,3,0)</f>
        <v>7386.47</v>
      </c>
      <c r="R91" s="98">
        <f t="shared" si="30"/>
        <v>0.699476325757576</v>
      </c>
      <c r="S91" s="98">
        <f t="shared" si="37"/>
        <v>0.641186631944444</v>
      </c>
      <c r="T91" s="98"/>
      <c r="U91" s="95"/>
      <c r="V91" s="98"/>
      <c r="W91" s="69">
        <f>VLOOKUP(A:A,[10]CXMDXSHZ!$B:$D,3,0)</f>
        <v>6059.92</v>
      </c>
      <c r="X91" s="98">
        <f t="shared" si="31"/>
        <v>0.573856060606061</v>
      </c>
      <c r="Y91" s="98">
        <f t="shared" si="32"/>
        <v>0.526034722222222</v>
      </c>
      <c r="Z91" s="98"/>
      <c r="AA91" s="95"/>
      <c r="AB91" s="98"/>
      <c r="AC91" s="64" t="str">
        <f>VLOOKUP(A:A,[7]门店PK分组!$A:$N,14,0)</f>
        <v>陈凤珍</v>
      </c>
    </row>
    <row r="92" s="64" customFormat="1" spans="1:29">
      <c r="A92" s="61">
        <v>104428</v>
      </c>
      <c r="B92" s="61" t="s">
        <v>139</v>
      </c>
      <c r="C92" s="61" t="s">
        <v>137</v>
      </c>
      <c r="D92" s="62">
        <v>1</v>
      </c>
      <c r="E92" s="62">
        <v>150</v>
      </c>
      <c r="F92" s="63">
        <v>450</v>
      </c>
      <c r="G92" s="64">
        <v>11440</v>
      </c>
      <c r="H92" s="95">
        <f>VLOOKUP(A:A,[11]门店PK分组!A:J,10,0)</f>
        <v>12480</v>
      </c>
      <c r="I92" s="95">
        <v>3140.39113142858</v>
      </c>
      <c r="J92" s="98">
        <v>0.274509714285715</v>
      </c>
      <c r="K92" s="108">
        <f>VLOOKUP(A:A,[8]CXMDXSHZ!$B:$D,3,0)</f>
        <v>11780.16</v>
      </c>
      <c r="L92" s="109">
        <f t="shared" si="28"/>
        <v>1.02973426573427</v>
      </c>
      <c r="M92" s="98">
        <f t="shared" si="29"/>
        <v>0.943923076923077</v>
      </c>
      <c r="N92" s="95">
        <f t="shared" si="41"/>
        <v>150</v>
      </c>
      <c r="O92" s="97"/>
      <c r="P92" s="98"/>
      <c r="Q92" s="69">
        <f>VLOOKUP(A:A,[9]CXMDXSHZ!$B:$D,3,0)</f>
        <v>11543.85</v>
      </c>
      <c r="R92" s="109">
        <f t="shared" si="30"/>
        <v>1.0090777972028</v>
      </c>
      <c r="S92" s="98">
        <f t="shared" si="37"/>
        <v>0.924987980769231</v>
      </c>
      <c r="T92" s="103">
        <f>E92</f>
        <v>150</v>
      </c>
      <c r="U92" s="95">
        <v>300</v>
      </c>
      <c r="V92" s="98" t="s">
        <v>290</v>
      </c>
      <c r="W92" s="69">
        <f>VLOOKUP(A:A,[10]CXMDXSHZ!$B:$D,3,0)</f>
        <v>11673.67</v>
      </c>
      <c r="X92" s="109">
        <f t="shared" si="31"/>
        <v>1.0204256993007</v>
      </c>
      <c r="Y92" s="98">
        <f t="shared" si="32"/>
        <v>0.935390224358974</v>
      </c>
      <c r="Z92" s="103">
        <f t="shared" si="40"/>
        <v>150</v>
      </c>
      <c r="AA92" s="95">
        <v>300</v>
      </c>
      <c r="AB92" s="98" t="s">
        <v>291</v>
      </c>
      <c r="AC92" s="64" t="str">
        <f>VLOOKUP(A:A,[7]门店PK分组!$A:$N,14,0)</f>
        <v>胡建梅</v>
      </c>
    </row>
    <row r="93" s="93" customFormat="1" spans="1:29">
      <c r="A93" s="101">
        <v>754</v>
      </c>
      <c r="B93" s="101" t="s">
        <v>140</v>
      </c>
      <c r="C93" s="101" t="s">
        <v>137</v>
      </c>
      <c r="D93" s="102">
        <v>2</v>
      </c>
      <c r="E93" s="102">
        <v>100</v>
      </c>
      <c r="F93" s="63">
        <v>300</v>
      </c>
      <c r="G93" s="93">
        <v>9504</v>
      </c>
      <c r="H93" s="103">
        <f>VLOOKUP(A:A,[11]门店PK分组!A:J,10,0)</f>
        <v>10368</v>
      </c>
      <c r="I93" s="95">
        <v>2295.48754285714</v>
      </c>
      <c r="J93" s="98">
        <v>0.241528571428572</v>
      </c>
      <c r="K93" s="108">
        <f>VLOOKUP(A:A,[8]CXMDXSHZ!$B:$D,3,0)</f>
        <v>3726.3</v>
      </c>
      <c r="L93" s="110">
        <f t="shared" si="28"/>
        <v>0.39207702020202</v>
      </c>
      <c r="M93" s="110">
        <f t="shared" si="29"/>
        <v>0.359403935185185</v>
      </c>
      <c r="N93" s="110"/>
      <c r="O93" s="111"/>
      <c r="P93" s="110"/>
      <c r="Q93" s="69">
        <f>VLOOKUP(A:A,[9]CXMDXSHZ!$B:$D,3,0)</f>
        <v>10207.5</v>
      </c>
      <c r="R93" s="109">
        <f t="shared" si="30"/>
        <v>1.07402146464646</v>
      </c>
      <c r="S93" s="110">
        <f t="shared" si="37"/>
        <v>0.984519675925926</v>
      </c>
      <c r="T93" s="103">
        <f>E93</f>
        <v>100</v>
      </c>
      <c r="U93" s="103">
        <v>100</v>
      </c>
      <c r="V93" s="110" t="s">
        <v>292</v>
      </c>
      <c r="W93" s="69">
        <f>VLOOKUP(A:A,[10]CXMDXSHZ!$B:$D,3,0)</f>
        <v>4124.4</v>
      </c>
      <c r="X93" s="110">
        <f t="shared" si="31"/>
        <v>0.433964646464646</v>
      </c>
      <c r="Y93" s="110">
        <f t="shared" si="32"/>
        <v>0.397800925925926</v>
      </c>
      <c r="Z93" s="110"/>
      <c r="AA93" s="103"/>
      <c r="AB93" s="110"/>
      <c r="AC93" s="93" t="str">
        <f>VLOOKUP(A:A,[7]门店PK分组!$A:$N,14,0)</f>
        <v>涂思佩</v>
      </c>
    </row>
    <row r="94" s="93" customFormat="1" spans="1:29">
      <c r="A94" s="101">
        <v>104838</v>
      </c>
      <c r="B94" s="101" t="s">
        <v>141</v>
      </c>
      <c r="C94" s="101" t="s">
        <v>137</v>
      </c>
      <c r="D94" s="102">
        <v>2</v>
      </c>
      <c r="E94" s="102">
        <v>100</v>
      </c>
      <c r="F94" s="63">
        <v>300</v>
      </c>
      <c r="G94" s="93">
        <v>9400</v>
      </c>
      <c r="H94" s="103">
        <f>VLOOKUP(A:A,[11]门店PK分组!A:J,10,0)</f>
        <v>10254.5454545455</v>
      </c>
      <c r="I94" s="95">
        <v>2426.94571428572</v>
      </c>
      <c r="J94" s="98">
        <v>0.258185714285715</v>
      </c>
      <c r="K94" s="108">
        <f>VLOOKUP(A:A,[8]CXMDXSHZ!$B:$D,3,0)</f>
        <v>5286.63</v>
      </c>
      <c r="L94" s="110">
        <f t="shared" si="28"/>
        <v>0.562407446808511</v>
      </c>
      <c r="M94" s="110">
        <f t="shared" si="29"/>
        <v>0.515540159574466</v>
      </c>
      <c r="N94" s="110"/>
      <c r="O94" s="111"/>
      <c r="P94" s="110"/>
      <c r="Q94" s="69">
        <f>VLOOKUP(A:A,[9]CXMDXSHZ!$B:$D,3,0)</f>
        <v>3868.54</v>
      </c>
      <c r="R94" s="110">
        <f t="shared" si="30"/>
        <v>0.411546808510638</v>
      </c>
      <c r="S94" s="110">
        <f t="shared" si="37"/>
        <v>0.37725124113475</v>
      </c>
      <c r="T94" s="110"/>
      <c r="U94" s="103"/>
      <c r="V94" s="110"/>
      <c r="W94" s="69">
        <f>VLOOKUP(A:A,[10]CXMDXSHZ!$B:$D,3,0)</f>
        <v>3977.54</v>
      </c>
      <c r="X94" s="110">
        <f t="shared" si="31"/>
        <v>0.423142553191489</v>
      </c>
      <c r="Y94" s="110">
        <f t="shared" si="32"/>
        <v>0.387880673758864</v>
      </c>
      <c r="Z94" s="110"/>
      <c r="AA94" s="103"/>
      <c r="AB94" s="110"/>
      <c r="AC94" s="93" t="str">
        <f>VLOOKUP(A:A,[7]门店PK分组!$A:$N,14,0)</f>
        <v>彭勤</v>
      </c>
    </row>
    <row r="95" s="64" customFormat="1" spans="1:29">
      <c r="A95" s="122">
        <v>56</v>
      </c>
      <c r="B95" s="122" t="s">
        <v>142</v>
      </c>
      <c r="C95" s="61" t="s">
        <v>137</v>
      </c>
      <c r="D95" s="62">
        <v>3</v>
      </c>
      <c r="E95" s="62">
        <v>100</v>
      </c>
      <c r="F95" s="63">
        <v>300</v>
      </c>
      <c r="G95" s="64">
        <v>8800</v>
      </c>
      <c r="H95" s="95">
        <f>VLOOKUP(A:A,[11]门店PK分组!A:J,10,0)</f>
        <v>9600</v>
      </c>
      <c r="I95" s="95">
        <v>1832.28571428571</v>
      </c>
      <c r="J95" s="98">
        <v>0.208214285714285</v>
      </c>
      <c r="K95" s="108">
        <f>VLOOKUP(A:A,[8]CXMDXSHZ!$B:$D,3,0)</f>
        <v>9060.55</v>
      </c>
      <c r="L95" s="109">
        <f t="shared" si="28"/>
        <v>1.02960795454545</v>
      </c>
      <c r="M95" s="98">
        <f t="shared" si="29"/>
        <v>0.943807291666667</v>
      </c>
      <c r="N95" s="95">
        <f t="shared" si="41"/>
        <v>100</v>
      </c>
      <c r="O95" s="97">
        <v>100</v>
      </c>
      <c r="P95" s="98" t="s">
        <v>293</v>
      </c>
      <c r="Q95" s="69">
        <f>VLOOKUP(A:A,[9]CXMDXSHZ!$B:$D,3,0)</f>
        <v>4172.1</v>
      </c>
      <c r="R95" s="98">
        <f t="shared" si="30"/>
        <v>0.474102272727273</v>
      </c>
      <c r="S95" s="98">
        <f t="shared" si="37"/>
        <v>0.43459375</v>
      </c>
      <c r="T95" s="98"/>
      <c r="U95" s="95"/>
      <c r="V95" s="98"/>
      <c r="W95" s="69">
        <f>VLOOKUP(A:A,[10]CXMDXSHZ!$B:$D,3,0)</f>
        <v>4509.02</v>
      </c>
      <c r="X95" s="98">
        <f t="shared" si="31"/>
        <v>0.512388636363636</v>
      </c>
      <c r="Y95" s="98">
        <f t="shared" si="32"/>
        <v>0.469689583333333</v>
      </c>
      <c r="Z95" s="98"/>
      <c r="AA95" s="95"/>
      <c r="AB95" s="98"/>
      <c r="AC95" s="64" t="str">
        <f>VLOOKUP(A:A,[7]门店PK分组!$A:$N,14,0)</f>
        <v>骆素花</v>
      </c>
    </row>
    <row r="96" s="64" customFormat="1" spans="1:29">
      <c r="A96" s="61">
        <v>52</v>
      </c>
      <c r="B96" s="61" t="s">
        <v>143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f>VLOOKUP(A:A,[11]门店PK分组!A:J,10,0)</f>
        <v>9600</v>
      </c>
      <c r="I96" s="95">
        <v>2264.70514285714</v>
      </c>
      <c r="J96" s="98">
        <v>0.257352857142857</v>
      </c>
      <c r="K96" s="108">
        <f>VLOOKUP(A:A,[8]CXMDXSHZ!$B:$D,3,0)</f>
        <v>4080.42</v>
      </c>
      <c r="L96" s="98">
        <f t="shared" si="28"/>
        <v>0.463684090909091</v>
      </c>
      <c r="M96" s="98">
        <f t="shared" si="29"/>
        <v>0.42504375</v>
      </c>
      <c r="N96" s="98"/>
      <c r="O96" s="97"/>
      <c r="P96" s="98"/>
      <c r="Q96" s="69">
        <f>VLOOKUP(A:A,[9]CXMDXSHZ!$B:$D,3,0)</f>
        <v>3529.07</v>
      </c>
      <c r="R96" s="98">
        <f t="shared" si="30"/>
        <v>0.401030681818182</v>
      </c>
      <c r="S96" s="98">
        <f t="shared" si="37"/>
        <v>0.367611458333333</v>
      </c>
      <c r="T96" s="98"/>
      <c r="U96" s="95"/>
      <c r="V96" s="98"/>
      <c r="W96" s="69">
        <f>VLOOKUP(A:A,[10]CXMDXSHZ!$B:$D,3,0)</f>
        <v>2811.11</v>
      </c>
      <c r="X96" s="98">
        <f t="shared" si="31"/>
        <v>0.319444318181818</v>
      </c>
      <c r="Y96" s="98">
        <f t="shared" si="32"/>
        <v>0.292823958333333</v>
      </c>
      <c r="Z96" s="98"/>
      <c r="AA96" s="95"/>
      <c r="AB96" s="98"/>
      <c r="AC96" s="64" t="str">
        <f>VLOOKUP(A:A,[7]门店PK分组!$A:$N,14,0)</f>
        <v>李婷</v>
      </c>
    </row>
    <row r="97" s="93" customFormat="1" spans="1:29">
      <c r="A97" s="101">
        <v>122176</v>
      </c>
      <c r="B97" s="101" t="s">
        <v>144</v>
      </c>
      <c r="C97" s="101" t="s">
        <v>137</v>
      </c>
      <c r="D97" s="102">
        <v>4</v>
      </c>
      <c r="E97" s="102">
        <v>50</v>
      </c>
      <c r="F97" s="63">
        <v>150</v>
      </c>
      <c r="G97" s="93">
        <v>4180</v>
      </c>
      <c r="H97" s="103">
        <f>VLOOKUP(A:A,[11]门店PK分组!A:J,10,0)</f>
        <v>4560</v>
      </c>
      <c r="I97" s="95">
        <v>905.149142857142</v>
      </c>
      <c r="J97" s="98">
        <v>0.216542857142857</v>
      </c>
      <c r="K97" s="108">
        <f>VLOOKUP(A:A,[8]CXMDXSHZ!$B:$D,3,0)</f>
        <v>1065.61</v>
      </c>
      <c r="L97" s="110">
        <f t="shared" si="28"/>
        <v>0.254930622009569</v>
      </c>
      <c r="M97" s="110">
        <f t="shared" si="29"/>
        <v>0.233686403508772</v>
      </c>
      <c r="N97" s="110"/>
      <c r="O97" s="111"/>
      <c r="P97" s="110"/>
      <c r="Q97" s="69">
        <f>VLOOKUP(A:A,[9]CXMDXSHZ!$B:$D,3,0)</f>
        <v>572.91</v>
      </c>
      <c r="R97" s="110">
        <f t="shared" si="30"/>
        <v>0.13705980861244</v>
      </c>
      <c r="S97" s="110">
        <f t="shared" si="37"/>
        <v>0.125638157894737</v>
      </c>
      <c r="T97" s="110"/>
      <c r="U97" s="103"/>
      <c r="V97" s="110"/>
      <c r="W97" s="69">
        <f>VLOOKUP(A:A,[10]CXMDXSHZ!$B:$D,3,0)</f>
        <v>1079.9</v>
      </c>
      <c r="X97" s="110">
        <f t="shared" si="31"/>
        <v>0.258349282296651</v>
      </c>
      <c r="Y97" s="110">
        <f t="shared" si="32"/>
        <v>0.236820175438597</v>
      </c>
      <c r="Z97" s="110"/>
      <c r="AA97" s="103"/>
      <c r="AB97" s="110"/>
      <c r="AC97" s="93" t="str">
        <f>VLOOKUP(A:A,[7]门店PK分组!$A:$N,14,0)</f>
        <v>羊薇</v>
      </c>
    </row>
    <row r="98" s="68" customFormat="1" spans="1:29">
      <c r="A98" s="24">
        <v>517</v>
      </c>
      <c r="B98" s="24" t="s">
        <v>145</v>
      </c>
      <c r="C98" s="24" t="s">
        <v>146</v>
      </c>
      <c r="D98" s="63">
        <v>1</v>
      </c>
      <c r="E98" s="63">
        <v>200</v>
      </c>
      <c r="F98" s="63">
        <v>600</v>
      </c>
      <c r="G98" s="68">
        <v>45000</v>
      </c>
      <c r="H98" s="69">
        <f>VLOOKUP(A:A,[11]门店PK分组!A:J,10,0)</f>
        <v>49090.9090909091</v>
      </c>
      <c r="I98" s="69">
        <v>8260.27714285717</v>
      </c>
      <c r="J98" s="112">
        <v>0.183561714285715</v>
      </c>
      <c r="K98" s="108">
        <f>VLOOKUP(A:A,[8]CXMDXSHZ!$B:$D,3,0)</f>
        <v>45540.15</v>
      </c>
      <c r="L98" s="112">
        <f t="shared" si="28"/>
        <v>1.01200333333333</v>
      </c>
      <c r="M98" s="112">
        <f t="shared" si="29"/>
        <v>0.927669722222222</v>
      </c>
      <c r="N98" s="69">
        <f t="shared" ref="N98:N101" si="42">E98</f>
        <v>200</v>
      </c>
      <c r="O98" s="113"/>
      <c r="P98" s="112"/>
      <c r="Q98" s="69">
        <f>VLOOKUP(A:A,[9]CXMDXSHZ!$B:$D,3,0)</f>
        <v>26102.16</v>
      </c>
      <c r="R98" s="112">
        <f t="shared" si="30"/>
        <v>0.580048</v>
      </c>
      <c r="S98" s="112">
        <f t="shared" si="37"/>
        <v>0.531710666666667</v>
      </c>
      <c r="T98" s="112"/>
      <c r="U98" s="69"/>
      <c r="V98" s="112"/>
      <c r="W98" s="69">
        <f>VLOOKUP(A:A,[10]CXMDXSHZ!$B:$D,3,0)</f>
        <v>27867.68</v>
      </c>
      <c r="X98" s="112">
        <f t="shared" si="31"/>
        <v>0.619281777777778</v>
      </c>
      <c r="Y98" s="112">
        <f t="shared" si="32"/>
        <v>0.567674962962963</v>
      </c>
      <c r="Z98" s="112"/>
      <c r="AA98" s="69"/>
      <c r="AB98" s="112"/>
      <c r="AC98" s="68" t="str">
        <f>VLOOKUP(A:A,[7]门店PK分组!$A:$N,14,0)</f>
        <v>向海英</v>
      </c>
    </row>
    <row r="99" s="68" customFormat="1" spans="1:29">
      <c r="A99" s="24">
        <v>114685</v>
      </c>
      <c r="B99" s="24" t="s">
        <v>147</v>
      </c>
      <c r="C99" s="24" t="s">
        <v>146</v>
      </c>
      <c r="D99" s="63">
        <v>1</v>
      </c>
      <c r="E99" s="63">
        <v>200</v>
      </c>
      <c r="F99" s="63">
        <v>600</v>
      </c>
      <c r="G99" s="68">
        <v>49000</v>
      </c>
      <c r="H99" s="69">
        <f>VLOOKUP(A:A,[11]门店PK分组!A:J,10,0)</f>
        <v>53454.5454545454</v>
      </c>
      <c r="I99" s="69">
        <v>8161.99999999997</v>
      </c>
      <c r="J99" s="112">
        <v>0.166571428571428</v>
      </c>
      <c r="K99" s="108">
        <f>VLOOKUP(A:A,[8]CXMDXSHZ!$B:$D,3,0)</f>
        <v>51204.94</v>
      </c>
      <c r="L99" s="112">
        <f t="shared" si="28"/>
        <v>1.0449987755102</v>
      </c>
      <c r="M99" s="112">
        <f t="shared" si="29"/>
        <v>0.957915544217688</v>
      </c>
      <c r="N99" s="69">
        <f t="shared" si="42"/>
        <v>200</v>
      </c>
      <c r="O99" s="113">
        <v>200</v>
      </c>
      <c r="P99" s="112" t="s">
        <v>243</v>
      </c>
      <c r="Q99" s="69">
        <f>VLOOKUP(A:A,[9]CXMDXSHZ!$B:$D,3,0)</f>
        <v>28663.48</v>
      </c>
      <c r="R99" s="112">
        <f t="shared" si="30"/>
        <v>0.584968979591837</v>
      </c>
      <c r="S99" s="112">
        <f t="shared" si="37"/>
        <v>0.536221564625851</v>
      </c>
      <c r="T99" s="112"/>
      <c r="U99" s="69"/>
      <c r="V99" s="112"/>
      <c r="W99" s="69">
        <f>VLOOKUP(A:A,[10]CXMDXSHZ!$B:$D,3,0)</f>
        <v>49920.89</v>
      </c>
      <c r="X99" s="109">
        <f t="shared" si="31"/>
        <v>1.01879367346939</v>
      </c>
      <c r="Y99" s="112">
        <f t="shared" si="32"/>
        <v>0.933894200680273</v>
      </c>
      <c r="Z99" s="103">
        <f>E99</f>
        <v>200</v>
      </c>
      <c r="AA99" s="69">
        <v>200</v>
      </c>
      <c r="AB99" s="112" t="s">
        <v>294</v>
      </c>
      <c r="AC99" s="68" t="str">
        <f>VLOOKUP(A:A,[7]门店PK分组!$A:$N,14,0)</f>
        <v>高文棋</v>
      </c>
    </row>
    <row r="100" s="68" customFormat="1" spans="1:29">
      <c r="A100" s="24">
        <v>337</v>
      </c>
      <c r="B100" s="24" t="s">
        <v>148</v>
      </c>
      <c r="C100" s="24" t="s">
        <v>146</v>
      </c>
      <c r="D100" s="63">
        <v>1</v>
      </c>
      <c r="E100" s="63">
        <v>200</v>
      </c>
      <c r="F100" s="63">
        <v>600</v>
      </c>
      <c r="G100" s="68">
        <v>48000</v>
      </c>
      <c r="H100" s="69">
        <f>VLOOKUP(A:A,[11]门店PK分组!A:J,10,0)</f>
        <v>52363.6363636364</v>
      </c>
      <c r="I100" s="69">
        <v>10138.2034285715</v>
      </c>
      <c r="J100" s="112">
        <v>0.211212571428572</v>
      </c>
      <c r="K100" s="108">
        <f>VLOOKUP(A:A,[8]CXMDXSHZ!$B:$D,3,0)</f>
        <v>48550.83</v>
      </c>
      <c r="L100" s="112">
        <f t="shared" si="28"/>
        <v>1.011475625</v>
      </c>
      <c r="M100" s="112">
        <f t="shared" si="29"/>
        <v>0.927185989583333</v>
      </c>
      <c r="N100" s="69">
        <f t="shared" si="42"/>
        <v>200</v>
      </c>
      <c r="O100" s="113"/>
      <c r="P100" s="112"/>
      <c r="Q100" s="69">
        <f>VLOOKUP(A:A,[9]CXMDXSHZ!$B:$D,3,0)</f>
        <v>50543.97</v>
      </c>
      <c r="R100" s="109">
        <f t="shared" si="30"/>
        <v>1.052999375</v>
      </c>
      <c r="S100" s="112">
        <f t="shared" si="37"/>
        <v>0.965249427083333</v>
      </c>
      <c r="T100" s="69">
        <f t="shared" ref="T100:T107" si="43">E100</f>
        <v>200</v>
      </c>
      <c r="U100" s="69">
        <v>400</v>
      </c>
      <c r="V100" s="112" t="s">
        <v>295</v>
      </c>
      <c r="W100" s="69">
        <f>VLOOKUP(A:A,[10]CXMDXSHZ!$B:$D,3,0)</f>
        <v>48077.57</v>
      </c>
      <c r="X100" s="109">
        <f t="shared" si="31"/>
        <v>1.00161604166667</v>
      </c>
      <c r="Y100" s="112">
        <f t="shared" si="32"/>
        <v>0.918148038194444</v>
      </c>
      <c r="Z100" s="103">
        <f>E100</f>
        <v>200</v>
      </c>
      <c r="AA100" s="69"/>
      <c r="AB100" s="112"/>
      <c r="AC100" s="68" t="str">
        <f>VLOOKUP(A:A,[7]门店PK分组!$A:$N,14,0)</f>
        <v>毛静静</v>
      </c>
    </row>
    <row r="101" s="93" customFormat="1" spans="1:29">
      <c r="A101" s="101">
        <v>373</v>
      </c>
      <c r="B101" s="101" t="s">
        <v>149</v>
      </c>
      <c r="C101" s="101" t="s">
        <v>146</v>
      </c>
      <c r="D101" s="102">
        <v>2</v>
      </c>
      <c r="E101" s="102">
        <v>150</v>
      </c>
      <c r="F101" s="63">
        <v>450</v>
      </c>
      <c r="G101" s="93">
        <v>22000</v>
      </c>
      <c r="H101" s="103">
        <f>VLOOKUP(A:A,[11]门店PK分组!A:J,10,0)</f>
        <v>24000</v>
      </c>
      <c r="I101" s="95">
        <v>5817.50714285715</v>
      </c>
      <c r="J101" s="98">
        <v>0.264432142857143</v>
      </c>
      <c r="K101" s="108">
        <f>VLOOKUP(A:A,[8]CXMDXSHZ!$B:$D,3,0)</f>
        <v>22251.98</v>
      </c>
      <c r="L101" s="109">
        <f t="shared" si="28"/>
        <v>1.01145363636364</v>
      </c>
      <c r="M101" s="110">
        <f t="shared" si="29"/>
        <v>0.927165833333333</v>
      </c>
      <c r="N101" s="103">
        <f t="shared" si="42"/>
        <v>150</v>
      </c>
      <c r="O101" s="111"/>
      <c r="P101" s="110"/>
      <c r="Q101" s="69">
        <f>VLOOKUP(A:A,[9]CXMDXSHZ!$B:$D,3,0)</f>
        <v>22791.48</v>
      </c>
      <c r="R101" s="109">
        <f t="shared" si="30"/>
        <v>1.03597636363636</v>
      </c>
      <c r="S101" s="110">
        <f t="shared" si="37"/>
        <v>0.949645</v>
      </c>
      <c r="T101" s="103">
        <f t="shared" si="43"/>
        <v>150</v>
      </c>
      <c r="U101" s="103">
        <v>150</v>
      </c>
      <c r="V101" s="110" t="s">
        <v>296</v>
      </c>
      <c r="W101" s="69">
        <f>VLOOKUP(A:A,[10]CXMDXSHZ!$B:$D,3,0)</f>
        <v>11190.32</v>
      </c>
      <c r="X101" s="110">
        <f t="shared" si="31"/>
        <v>0.508650909090909</v>
      </c>
      <c r="Y101" s="110">
        <f t="shared" si="32"/>
        <v>0.466263333333333</v>
      </c>
      <c r="Z101" s="110"/>
      <c r="AA101" s="103"/>
      <c r="AB101" s="110"/>
      <c r="AC101" s="93" t="str">
        <f>VLOOKUP(A:A,[7]门店PK分组!$A:$N,14,0)</f>
        <v>董华</v>
      </c>
    </row>
    <row r="102" s="93" customFormat="1" spans="1:29">
      <c r="A102" s="101">
        <v>546</v>
      </c>
      <c r="B102" s="101" t="s">
        <v>150</v>
      </c>
      <c r="C102" s="101" t="s">
        <v>146</v>
      </c>
      <c r="D102" s="102">
        <v>2</v>
      </c>
      <c r="E102" s="102">
        <v>150</v>
      </c>
      <c r="F102" s="63">
        <v>450</v>
      </c>
      <c r="G102" s="93">
        <v>20520</v>
      </c>
      <c r="H102" s="103">
        <f>VLOOKUP(A:A,[11]门店PK分组!A:J,10,0)</f>
        <v>22385.4545454545</v>
      </c>
      <c r="I102" s="95">
        <v>5793.5874857143</v>
      </c>
      <c r="J102" s="98">
        <v>0.282338571428572</v>
      </c>
      <c r="K102" s="108">
        <f>VLOOKUP(A:A,[8]CXMDXSHZ!$B:$D,3,0)</f>
        <v>17972.92</v>
      </c>
      <c r="L102" s="110">
        <f t="shared" si="28"/>
        <v>0.875873294346978</v>
      </c>
      <c r="M102" s="110">
        <f t="shared" si="29"/>
        <v>0.802883853151399</v>
      </c>
      <c r="N102" s="110"/>
      <c r="O102" s="111"/>
      <c r="P102" s="110"/>
      <c r="Q102" s="69">
        <f>VLOOKUP(A:A,[9]CXMDXSHZ!$B:$D,3,0)</f>
        <v>9303.44</v>
      </c>
      <c r="R102" s="110">
        <f t="shared" si="30"/>
        <v>0.453384015594542</v>
      </c>
      <c r="S102" s="110">
        <f t="shared" si="37"/>
        <v>0.415602014294998</v>
      </c>
      <c r="T102" s="110"/>
      <c r="U102" s="103"/>
      <c r="V102" s="110"/>
      <c r="W102" s="69">
        <f>VLOOKUP(A:A,[10]CXMDXSHZ!$B:$D,3,0)</f>
        <v>12335.34</v>
      </c>
      <c r="X102" s="110">
        <f t="shared" si="31"/>
        <v>0.601137426900585</v>
      </c>
      <c r="Y102" s="110">
        <f t="shared" si="32"/>
        <v>0.551042641325537</v>
      </c>
      <c r="Z102" s="110"/>
      <c r="AA102" s="103"/>
      <c r="AB102" s="110"/>
      <c r="AC102" s="93" t="str">
        <f>VLOOKUP(A:A,[7]门店PK分组!$A:$N,14,0)</f>
        <v>王芳1</v>
      </c>
    </row>
    <row r="103" s="93" customFormat="1" spans="1:29">
      <c r="A103" s="101">
        <v>585</v>
      </c>
      <c r="B103" s="101" t="s">
        <v>151</v>
      </c>
      <c r="C103" s="101" t="s">
        <v>146</v>
      </c>
      <c r="D103" s="102">
        <v>2</v>
      </c>
      <c r="E103" s="102">
        <v>150</v>
      </c>
      <c r="F103" s="63">
        <v>450</v>
      </c>
      <c r="G103" s="93">
        <v>20608</v>
      </c>
      <c r="H103" s="103">
        <f>VLOOKUP(A:A,[11]门店PK分组!A:J,10,0)</f>
        <v>22481.4545454545</v>
      </c>
      <c r="I103" s="95">
        <v>5492.32639999998</v>
      </c>
      <c r="J103" s="98">
        <v>0.266514285714285</v>
      </c>
      <c r="K103" s="108">
        <f>VLOOKUP(A:A,[8]CXMDXSHZ!$B:$D,3,0)</f>
        <v>20947.52</v>
      </c>
      <c r="L103" s="109">
        <f t="shared" si="28"/>
        <v>1.0164751552795</v>
      </c>
      <c r="M103" s="110">
        <f t="shared" si="29"/>
        <v>0.931768892339546</v>
      </c>
      <c r="N103" s="103">
        <f t="shared" ref="N103:N107" si="44">E103</f>
        <v>150</v>
      </c>
      <c r="O103" s="111">
        <v>150</v>
      </c>
      <c r="P103" s="110" t="s">
        <v>296</v>
      </c>
      <c r="Q103" s="69">
        <f>VLOOKUP(A:A,[9]CXMDXSHZ!$B:$D,3,0)</f>
        <v>20853.21</v>
      </c>
      <c r="R103" s="109">
        <f t="shared" si="30"/>
        <v>1.01189877717391</v>
      </c>
      <c r="S103" s="110">
        <f t="shared" si="37"/>
        <v>0.927573879076089</v>
      </c>
      <c r="T103" s="103">
        <f t="shared" si="43"/>
        <v>150</v>
      </c>
      <c r="U103" s="103"/>
      <c r="V103" s="110"/>
      <c r="W103" s="69">
        <f>VLOOKUP(A:A,[10]CXMDXSHZ!$B:$D,3,0)</f>
        <v>16001.52</v>
      </c>
      <c r="X103" s="110">
        <f t="shared" si="31"/>
        <v>0.776471273291925</v>
      </c>
      <c r="Y103" s="110">
        <f t="shared" si="32"/>
        <v>0.711765333850933</v>
      </c>
      <c r="Z103" s="110"/>
      <c r="AA103" s="103"/>
      <c r="AB103" s="110"/>
      <c r="AC103" s="93" t="str">
        <f>VLOOKUP(A:A,[7]门店PK分组!$A:$N,14,0)</f>
        <v>高红华</v>
      </c>
    </row>
    <row r="104" s="68" customFormat="1" spans="1:29">
      <c r="A104" s="24">
        <v>581</v>
      </c>
      <c r="B104" s="24" t="s">
        <v>152</v>
      </c>
      <c r="C104" s="24" t="s">
        <v>146</v>
      </c>
      <c r="D104" s="63">
        <v>3</v>
      </c>
      <c r="E104" s="63">
        <v>100</v>
      </c>
      <c r="F104" s="63">
        <v>300</v>
      </c>
      <c r="G104" s="68">
        <v>19008</v>
      </c>
      <c r="H104" s="69">
        <f>VLOOKUP(A:A,[11]门店PK分组!A:J,10,0)</f>
        <v>20736</v>
      </c>
      <c r="I104" s="69">
        <v>4382.00656457143</v>
      </c>
      <c r="J104" s="112">
        <v>0.230534857142857</v>
      </c>
      <c r="K104" s="108">
        <f>VLOOKUP(A:A,[8]CXMDXSHZ!$B:$D,3,0)</f>
        <v>19152.89</v>
      </c>
      <c r="L104" s="112">
        <f t="shared" si="28"/>
        <v>1.00762257996633</v>
      </c>
      <c r="M104" s="112">
        <f t="shared" si="29"/>
        <v>0.923654031635802</v>
      </c>
      <c r="N104" s="69">
        <f t="shared" si="44"/>
        <v>100</v>
      </c>
      <c r="O104" s="113"/>
      <c r="P104" s="112"/>
      <c r="Q104" s="69">
        <f>VLOOKUP(A:A,[9]CXMDXSHZ!$B:$D,3,0)</f>
        <v>20286.5</v>
      </c>
      <c r="R104" s="109">
        <f t="shared" si="30"/>
        <v>1.06726115319865</v>
      </c>
      <c r="S104" s="112">
        <f t="shared" si="37"/>
        <v>0.978322723765432</v>
      </c>
      <c r="T104" s="69">
        <f t="shared" si="43"/>
        <v>100</v>
      </c>
      <c r="U104" s="69">
        <v>100</v>
      </c>
      <c r="V104" s="112" t="s">
        <v>243</v>
      </c>
      <c r="W104" s="69">
        <f>VLOOKUP(A:A,[10]CXMDXSHZ!$B:$D,3,0)</f>
        <v>9950.39</v>
      </c>
      <c r="X104" s="112">
        <f t="shared" si="31"/>
        <v>0.523484322390572</v>
      </c>
      <c r="Y104" s="112">
        <f t="shared" si="32"/>
        <v>0.479860628858025</v>
      </c>
      <c r="Z104" s="112"/>
      <c r="AA104" s="69"/>
      <c r="AB104" s="112"/>
      <c r="AC104" s="68" t="str">
        <f>VLOOKUP(A:A,[7]门店PK分组!$A:$N,14,0)</f>
        <v>周燕</v>
      </c>
    </row>
    <row r="105" s="68" customFormat="1" spans="1:29">
      <c r="A105" s="24">
        <v>114844</v>
      </c>
      <c r="B105" s="24" t="s">
        <v>153</v>
      </c>
      <c r="C105" s="24" t="s">
        <v>146</v>
      </c>
      <c r="D105" s="63">
        <v>3</v>
      </c>
      <c r="E105" s="63">
        <v>100</v>
      </c>
      <c r="F105" s="63">
        <v>300</v>
      </c>
      <c r="G105" s="68">
        <v>18000</v>
      </c>
      <c r="H105" s="69">
        <f>VLOOKUP(A:A,[11]门店PK分组!A:J,10,0)</f>
        <v>19636.3636363636</v>
      </c>
      <c r="I105" s="69">
        <v>3298.1142857143</v>
      </c>
      <c r="J105" s="112">
        <v>0.183228571428572</v>
      </c>
      <c r="K105" s="108">
        <f>VLOOKUP(A:A,[8]CXMDXSHZ!$B:$D,3,0)</f>
        <v>19006.81</v>
      </c>
      <c r="L105" s="112">
        <f t="shared" si="28"/>
        <v>1.05593388888889</v>
      </c>
      <c r="M105" s="112">
        <f t="shared" si="29"/>
        <v>0.96793939814815</v>
      </c>
      <c r="N105" s="69">
        <f t="shared" si="44"/>
        <v>100</v>
      </c>
      <c r="O105" s="113">
        <v>100</v>
      </c>
      <c r="P105" s="112" t="s">
        <v>243</v>
      </c>
      <c r="Q105" s="69">
        <f>VLOOKUP(A:A,[9]CXMDXSHZ!$B:$D,3,0)</f>
        <v>18955.29</v>
      </c>
      <c r="R105" s="109">
        <f t="shared" si="30"/>
        <v>1.05307166666667</v>
      </c>
      <c r="S105" s="112">
        <f t="shared" si="37"/>
        <v>0.965315694444446</v>
      </c>
      <c r="T105" s="69">
        <f t="shared" si="43"/>
        <v>100</v>
      </c>
      <c r="U105" s="69"/>
      <c r="V105" s="112"/>
      <c r="W105" s="69">
        <f>VLOOKUP(A:A,[10]CXMDXSHZ!$B:$D,3,0)</f>
        <v>21734.21</v>
      </c>
      <c r="X105" s="109">
        <f t="shared" si="31"/>
        <v>1.20745611111111</v>
      </c>
      <c r="Y105" s="112">
        <f t="shared" si="32"/>
        <v>1.10683476851852</v>
      </c>
      <c r="Z105" s="103">
        <f t="shared" ref="Z105:Z107" si="45">E105</f>
        <v>100</v>
      </c>
      <c r="AA105" s="69"/>
      <c r="AB105" s="112"/>
      <c r="AC105" s="68" t="str">
        <f>VLOOKUP(A:A,[7]门店PK分组!$A:$N,14,0)</f>
        <v>张娜</v>
      </c>
    </row>
    <row r="106" s="68" customFormat="1" spans="1:29">
      <c r="A106" s="24">
        <v>744</v>
      </c>
      <c r="B106" s="24" t="s">
        <v>154</v>
      </c>
      <c r="C106" s="24" t="s">
        <v>146</v>
      </c>
      <c r="D106" s="63">
        <v>3</v>
      </c>
      <c r="E106" s="63">
        <v>100</v>
      </c>
      <c r="F106" s="63">
        <v>300</v>
      </c>
      <c r="G106" s="68">
        <v>16416</v>
      </c>
      <c r="H106" s="69">
        <f>VLOOKUP(A:A,[11]门店PK分组!A:J,10,0)</f>
        <v>17908.3636363636</v>
      </c>
      <c r="I106" s="69">
        <v>3759.85028571429</v>
      </c>
      <c r="J106" s="112">
        <v>0.229035714285715</v>
      </c>
      <c r="K106" s="108">
        <f>VLOOKUP(A:A,[8]CXMDXSHZ!$B:$D,3,0)</f>
        <v>16672.81</v>
      </c>
      <c r="L106" s="112">
        <f t="shared" si="28"/>
        <v>1.01564388401559</v>
      </c>
      <c r="M106" s="112">
        <f t="shared" si="29"/>
        <v>0.931006893680964</v>
      </c>
      <c r="N106" s="69">
        <f t="shared" si="44"/>
        <v>100</v>
      </c>
      <c r="O106" s="113"/>
      <c r="P106" s="112"/>
      <c r="Q106" s="69">
        <f>VLOOKUP(A:A,[9]CXMDXSHZ!$B:$D,3,0)</f>
        <v>16777.04</v>
      </c>
      <c r="R106" s="109">
        <f t="shared" si="30"/>
        <v>1.02199317738791</v>
      </c>
      <c r="S106" s="112">
        <f t="shared" si="37"/>
        <v>0.936827079272257</v>
      </c>
      <c r="T106" s="69">
        <f t="shared" si="43"/>
        <v>100</v>
      </c>
      <c r="U106" s="69"/>
      <c r="V106" s="112"/>
      <c r="W106" s="69">
        <f>VLOOKUP(A:A,[10]CXMDXSHZ!$B:$D,3,0)</f>
        <v>19918.86</v>
      </c>
      <c r="X106" s="109">
        <f t="shared" si="31"/>
        <v>1.21338084795322</v>
      </c>
      <c r="Y106" s="112">
        <f t="shared" si="32"/>
        <v>1.11226577729045</v>
      </c>
      <c r="Z106" s="103">
        <f t="shared" si="45"/>
        <v>100</v>
      </c>
      <c r="AA106" s="69">
        <v>100</v>
      </c>
      <c r="AB106" s="112" t="s">
        <v>297</v>
      </c>
      <c r="AC106" s="68" t="str">
        <f>VLOOKUP(A:A,[7]门店PK分组!$A:$N,14,0)</f>
        <v>黄玲</v>
      </c>
    </row>
    <row r="107" s="93" customFormat="1" spans="1:29">
      <c r="A107" s="101">
        <v>578</v>
      </c>
      <c r="B107" s="101" t="s">
        <v>155</v>
      </c>
      <c r="C107" s="101" t="s">
        <v>146</v>
      </c>
      <c r="D107" s="102">
        <v>4</v>
      </c>
      <c r="E107" s="102">
        <v>100</v>
      </c>
      <c r="F107" s="63">
        <v>300</v>
      </c>
      <c r="G107" s="93">
        <v>18750</v>
      </c>
      <c r="H107" s="103">
        <f>VLOOKUP(A:A,[11]门店PK分组!A:J,10,0)</f>
        <v>20454.5454545455</v>
      </c>
      <c r="I107" s="95">
        <v>4840.98214285716</v>
      </c>
      <c r="J107" s="98">
        <v>0.258185714285715</v>
      </c>
      <c r="K107" s="108">
        <f>VLOOKUP(A:A,[8]CXMDXSHZ!$B:$D,3,0)</f>
        <v>18840.25</v>
      </c>
      <c r="L107" s="109">
        <f t="shared" si="28"/>
        <v>1.00481333333333</v>
      </c>
      <c r="M107" s="110">
        <f t="shared" si="29"/>
        <v>0.921078888888887</v>
      </c>
      <c r="N107" s="103">
        <f t="shared" si="44"/>
        <v>100</v>
      </c>
      <c r="O107" s="111">
        <v>100</v>
      </c>
      <c r="P107" s="110" t="s">
        <v>298</v>
      </c>
      <c r="Q107" s="69">
        <f>VLOOKUP(A:A,[9]CXMDXSHZ!$B:$D,3,0)</f>
        <v>19041.25</v>
      </c>
      <c r="R107" s="109">
        <f t="shared" si="30"/>
        <v>1.01553333333333</v>
      </c>
      <c r="S107" s="110">
        <f t="shared" si="37"/>
        <v>0.930905555555554</v>
      </c>
      <c r="T107" s="103">
        <f t="shared" si="43"/>
        <v>100</v>
      </c>
      <c r="U107" s="103">
        <v>100</v>
      </c>
      <c r="V107" s="110" t="s">
        <v>299</v>
      </c>
      <c r="W107" s="69">
        <f>VLOOKUP(A:A,[10]CXMDXSHZ!$B:$D,3,0)</f>
        <v>19052.02</v>
      </c>
      <c r="X107" s="109">
        <f t="shared" si="31"/>
        <v>1.01610773333333</v>
      </c>
      <c r="Y107" s="110">
        <f t="shared" si="32"/>
        <v>0.931432088888887</v>
      </c>
      <c r="Z107" s="103">
        <f t="shared" si="45"/>
        <v>100</v>
      </c>
      <c r="AA107" s="103">
        <v>100</v>
      </c>
      <c r="AB107" s="110" t="s">
        <v>299</v>
      </c>
      <c r="AC107" s="93" t="str">
        <f>VLOOKUP(A:A,[7]门店PK分组!$A:$N,14,0)</f>
        <v>高玉</v>
      </c>
    </row>
    <row r="108" s="93" customFormat="1" spans="1:29">
      <c r="A108" s="101">
        <v>724</v>
      </c>
      <c r="B108" s="101" t="s">
        <v>156</v>
      </c>
      <c r="C108" s="101" t="s">
        <v>146</v>
      </c>
      <c r="D108" s="102">
        <v>4</v>
      </c>
      <c r="E108" s="102">
        <v>100</v>
      </c>
      <c r="F108" s="63">
        <v>300</v>
      </c>
      <c r="G108" s="93">
        <v>16848</v>
      </c>
      <c r="H108" s="103">
        <f>VLOOKUP(A:A,[11]门店PK分组!A:J,10,0)</f>
        <v>18379.6363636364</v>
      </c>
      <c r="I108" s="95">
        <v>4363.94489142857</v>
      </c>
      <c r="J108" s="98">
        <v>0.259018571428572</v>
      </c>
      <c r="K108" s="108">
        <f>VLOOKUP(A:A,[8]CXMDXSHZ!$B:$D,3,0)</f>
        <v>8195.4</v>
      </c>
      <c r="L108" s="110">
        <f t="shared" si="28"/>
        <v>0.486431623931624</v>
      </c>
      <c r="M108" s="110">
        <f t="shared" si="29"/>
        <v>0.445895655270654</v>
      </c>
      <c r="N108" s="110"/>
      <c r="O108" s="111"/>
      <c r="P108" s="110"/>
      <c r="Q108" s="69">
        <f>VLOOKUP(A:A,[9]CXMDXSHZ!$B:$D,3,0)</f>
        <v>10403.6</v>
      </c>
      <c r="R108" s="110">
        <f t="shared" si="30"/>
        <v>0.617497625830959</v>
      </c>
      <c r="S108" s="110">
        <f t="shared" si="37"/>
        <v>0.566039490345045</v>
      </c>
      <c r="T108" s="110"/>
      <c r="U108" s="103"/>
      <c r="V108" s="110"/>
      <c r="W108" s="69">
        <f>VLOOKUP(A:A,[10]CXMDXSHZ!$B:$D,3,0)</f>
        <v>8124.93</v>
      </c>
      <c r="X108" s="110">
        <f t="shared" si="31"/>
        <v>0.482248931623932</v>
      </c>
      <c r="Y108" s="110">
        <f t="shared" si="32"/>
        <v>0.44206152065527</v>
      </c>
      <c r="Z108" s="110"/>
      <c r="AA108" s="103"/>
      <c r="AB108" s="110"/>
      <c r="AC108" s="93" t="str">
        <f>VLOOKUP(A:A,[7]门店PK分组!$A:$N,14,0)</f>
        <v>袁咏梅</v>
      </c>
    </row>
    <row r="109" s="68" customFormat="1" spans="1:29">
      <c r="A109" s="24">
        <v>747</v>
      </c>
      <c r="B109" s="24" t="s">
        <v>157</v>
      </c>
      <c r="C109" s="24" t="s">
        <v>146</v>
      </c>
      <c r="D109" s="63">
        <v>5</v>
      </c>
      <c r="E109" s="63">
        <v>100</v>
      </c>
      <c r="F109" s="63">
        <v>300</v>
      </c>
      <c r="G109" s="64">
        <v>15000</v>
      </c>
      <c r="H109" s="95">
        <f>VLOOKUP(A:A,[11]门店PK分组!A:J,10,0)</f>
        <v>16363.6363636364</v>
      </c>
      <c r="I109" s="95">
        <v>3060.75</v>
      </c>
      <c r="J109" s="98">
        <v>0.20405</v>
      </c>
      <c r="K109" s="108">
        <f>VLOOKUP(A:A,[8]CXMDXSHZ!$B:$D,3,0)</f>
        <v>26542.96</v>
      </c>
      <c r="L109" s="109">
        <f t="shared" si="28"/>
        <v>1.76953066666667</v>
      </c>
      <c r="M109" s="98">
        <f t="shared" si="29"/>
        <v>1.62206977777777</v>
      </c>
      <c r="N109" s="117">
        <v>100</v>
      </c>
      <c r="O109" s="97">
        <v>100</v>
      </c>
      <c r="P109" s="98" t="s">
        <v>300</v>
      </c>
      <c r="Q109" s="69">
        <f>VLOOKUP(A:A,[9]CXMDXSHZ!$B:$D,3,0)</f>
        <v>15077.57</v>
      </c>
      <c r="R109" s="109">
        <f t="shared" si="30"/>
        <v>1.00517133333333</v>
      </c>
      <c r="S109" s="112">
        <f t="shared" si="37"/>
        <v>0.921407055555553</v>
      </c>
      <c r="T109" s="69">
        <f>E109</f>
        <v>100</v>
      </c>
      <c r="U109" s="69">
        <v>100</v>
      </c>
      <c r="V109" s="112" t="s">
        <v>300</v>
      </c>
      <c r="W109" s="69">
        <f>VLOOKUP(A:A,[10]CXMDXSHZ!$B:$D,3,0)</f>
        <v>15122.32</v>
      </c>
      <c r="X109" s="109">
        <f t="shared" si="31"/>
        <v>1.00815466666667</v>
      </c>
      <c r="Y109" s="112">
        <f t="shared" si="32"/>
        <v>0.924141777777776</v>
      </c>
      <c r="Z109" s="103">
        <f>E109</f>
        <v>100</v>
      </c>
      <c r="AA109" s="69">
        <v>100</v>
      </c>
      <c r="AB109" s="112" t="s">
        <v>300</v>
      </c>
      <c r="AC109" s="68" t="str">
        <f>VLOOKUP(A:A,[7]门店PK分组!$A:$N,14,0)</f>
        <v>邓红梅</v>
      </c>
    </row>
    <row r="110" s="64" customFormat="1" spans="1:30">
      <c r="A110" s="61">
        <v>114622</v>
      </c>
      <c r="B110" s="61" t="s">
        <v>158</v>
      </c>
      <c r="C110" s="64" t="s">
        <v>146</v>
      </c>
      <c r="D110" s="123">
        <v>5</v>
      </c>
      <c r="E110" s="64">
        <v>50</v>
      </c>
      <c r="F110" s="63">
        <v>300</v>
      </c>
      <c r="G110" s="64">
        <v>15400</v>
      </c>
      <c r="H110" s="95">
        <f>VLOOKUP(A:A,[11]门店PK分组!A:J,10,0)</f>
        <v>16800</v>
      </c>
      <c r="I110" s="95">
        <v>4486.5348</v>
      </c>
      <c r="J110" s="98">
        <v>0.291333428571428</v>
      </c>
      <c r="K110" s="108">
        <f>VLOOKUP(A:A,[8]CXMDXSHZ!$B:$D,3,0)</f>
        <v>8982.63</v>
      </c>
      <c r="L110" s="98">
        <f t="shared" si="28"/>
        <v>0.583287662337662</v>
      </c>
      <c r="M110" s="98">
        <f t="shared" si="29"/>
        <v>0.534680357142857</v>
      </c>
      <c r="N110" s="98"/>
      <c r="O110" s="97"/>
      <c r="P110" s="98"/>
      <c r="Q110" s="69">
        <f>VLOOKUP(A:A,[9]CXMDXSHZ!$B:$D,3,0)</f>
        <v>9307.12</v>
      </c>
      <c r="R110" s="98">
        <f t="shared" si="30"/>
        <v>0.604358441558442</v>
      </c>
      <c r="S110" s="98">
        <f t="shared" si="37"/>
        <v>0.553995238095238</v>
      </c>
      <c r="T110" s="98"/>
      <c r="U110" s="95"/>
      <c r="V110" s="98"/>
      <c r="W110" s="69">
        <f>VLOOKUP(A:A,[10]CXMDXSHZ!$B:$D,3,0)</f>
        <v>6928.08</v>
      </c>
      <c r="X110" s="98">
        <f t="shared" si="31"/>
        <v>0.449875324675325</v>
      </c>
      <c r="Y110" s="98">
        <f t="shared" si="32"/>
        <v>0.412385714285714</v>
      </c>
      <c r="Z110" s="98"/>
      <c r="AA110" s="95"/>
      <c r="AB110" s="98"/>
      <c r="AC110" s="64" t="e">
        <f>VLOOKUP(A:A,[7]门店PK分组!$A:$N,14,0)</f>
        <v>#REF!</v>
      </c>
      <c r="AD110" s="64" t="s">
        <v>301</v>
      </c>
    </row>
    <row r="111" s="93" customFormat="1" spans="1:29">
      <c r="A111" s="101">
        <v>598</v>
      </c>
      <c r="B111" s="101" t="s">
        <v>159</v>
      </c>
      <c r="C111" s="101" t="s">
        <v>146</v>
      </c>
      <c r="D111" s="102">
        <v>6</v>
      </c>
      <c r="E111" s="102">
        <v>100</v>
      </c>
      <c r="F111" s="63">
        <v>300</v>
      </c>
      <c r="G111" s="93">
        <v>14688</v>
      </c>
      <c r="H111" s="103">
        <f>VLOOKUP(A:A,[11]门店PK分组!A:J,10,0)</f>
        <v>16023.2727272727</v>
      </c>
      <c r="I111" s="95">
        <v>4068.69770057142</v>
      </c>
      <c r="J111" s="98">
        <v>0.277008285714285</v>
      </c>
      <c r="K111" s="108">
        <f>VLOOKUP(A:A,[8]CXMDXSHZ!$B:$D,3,0)</f>
        <v>9905.81</v>
      </c>
      <c r="L111" s="110">
        <f t="shared" si="28"/>
        <v>0.674415168845316</v>
      </c>
      <c r="M111" s="110">
        <f t="shared" si="29"/>
        <v>0.618213904774874</v>
      </c>
      <c r="N111" s="110"/>
      <c r="O111" s="111"/>
      <c r="P111" s="110"/>
      <c r="Q111" s="69">
        <f>VLOOKUP(A:A,[9]CXMDXSHZ!$B:$D,3,0)</f>
        <v>5754.8</v>
      </c>
      <c r="R111" s="110">
        <f t="shared" si="30"/>
        <v>0.391802832244009</v>
      </c>
      <c r="S111" s="110">
        <f t="shared" si="37"/>
        <v>0.359152596223675</v>
      </c>
      <c r="T111" s="110"/>
      <c r="U111" s="103"/>
      <c r="V111" s="110"/>
      <c r="W111" s="69">
        <f>VLOOKUP(A:A,[10]CXMDXSHZ!$B:$D,3,0)</f>
        <v>8813.35</v>
      </c>
      <c r="X111" s="110">
        <f t="shared" si="31"/>
        <v>0.600037445533769</v>
      </c>
      <c r="Y111" s="110">
        <f t="shared" si="32"/>
        <v>0.550034325072623</v>
      </c>
      <c r="Z111" s="110"/>
      <c r="AA111" s="103"/>
      <c r="AB111" s="110"/>
      <c r="AC111" s="93" t="str">
        <f>VLOOKUP(A:A,[7]门店PK分组!$A:$N,14,0)</f>
        <v>唐冬芳</v>
      </c>
    </row>
    <row r="112" s="93" customFormat="1" spans="1:29">
      <c r="A112" s="101">
        <v>117184</v>
      </c>
      <c r="B112" s="101" t="s">
        <v>160</v>
      </c>
      <c r="C112" s="101" t="s">
        <v>146</v>
      </c>
      <c r="D112" s="102">
        <v>6</v>
      </c>
      <c r="E112" s="102">
        <v>100</v>
      </c>
      <c r="F112" s="63">
        <v>300</v>
      </c>
      <c r="G112" s="93">
        <v>15640</v>
      </c>
      <c r="H112" s="103">
        <f>VLOOKUP(A:A,[11]门店PK分组!A:J,10,0)</f>
        <v>17061.8181818182</v>
      </c>
      <c r="I112" s="95">
        <v>4298.54228571428</v>
      </c>
      <c r="J112" s="98">
        <v>0.274842857142857</v>
      </c>
      <c r="K112" s="108">
        <f>VLOOKUP(A:A,[8]CXMDXSHZ!$B:$D,3,0)</f>
        <v>6849.4</v>
      </c>
      <c r="L112" s="110">
        <f t="shared" si="28"/>
        <v>0.437941176470588</v>
      </c>
      <c r="M112" s="110">
        <f t="shared" si="29"/>
        <v>0.401446078431372</v>
      </c>
      <c r="N112" s="110"/>
      <c r="O112" s="111"/>
      <c r="P112" s="110"/>
      <c r="Q112" s="69">
        <f>VLOOKUP(A:A,[9]CXMDXSHZ!$B:$D,3,0)</f>
        <v>8524.11</v>
      </c>
      <c r="R112" s="110">
        <f t="shared" si="30"/>
        <v>0.545019820971867</v>
      </c>
      <c r="S112" s="110">
        <f t="shared" si="37"/>
        <v>0.499601502557544</v>
      </c>
      <c r="T112" s="110"/>
      <c r="U112" s="103"/>
      <c r="V112" s="110"/>
      <c r="W112" s="69">
        <f>VLOOKUP(A:A,[10]CXMDXSHZ!$B:$D,3,0)</f>
        <v>7548.26</v>
      </c>
      <c r="X112" s="110">
        <f t="shared" si="31"/>
        <v>0.482625319693095</v>
      </c>
      <c r="Y112" s="110">
        <f t="shared" si="32"/>
        <v>0.442406543052003</v>
      </c>
      <c r="Z112" s="110"/>
      <c r="AA112" s="103"/>
      <c r="AB112" s="110"/>
      <c r="AC112" s="93" t="str">
        <f>VLOOKUP(A:A,[7]门店PK分组!$A:$N,14,0)</f>
        <v>梅雅霜</v>
      </c>
    </row>
    <row r="113" s="64" customFormat="1" spans="1:29">
      <c r="A113" s="61">
        <v>103199</v>
      </c>
      <c r="B113" s="61" t="s">
        <v>161</v>
      </c>
      <c r="C113" s="61" t="s">
        <v>146</v>
      </c>
      <c r="D113" s="62">
        <v>7</v>
      </c>
      <c r="E113" s="62">
        <v>100</v>
      </c>
      <c r="F113" s="63">
        <v>300</v>
      </c>
      <c r="G113" s="64">
        <v>12100</v>
      </c>
      <c r="H113" s="95">
        <f>VLOOKUP(A:A,[11]门店PK分组!A:J,10,0)</f>
        <v>13200</v>
      </c>
      <c r="I113" s="95">
        <v>3366.91661428572</v>
      </c>
      <c r="J113" s="98">
        <v>0.278257571428572</v>
      </c>
      <c r="K113" s="108">
        <f>VLOOKUP(A:A,[8]CXMDXSHZ!$B:$D,3,0)</f>
        <v>6265.14</v>
      </c>
      <c r="L113" s="98">
        <f t="shared" si="28"/>
        <v>0.517780165289256</v>
      </c>
      <c r="M113" s="98">
        <f t="shared" si="29"/>
        <v>0.474631818181818</v>
      </c>
      <c r="N113" s="98"/>
      <c r="O113" s="97"/>
      <c r="P113" s="98"/>
      <c r="Q113" s="69">
        <f>VLOOKUP(A:A,[9]CXMDXSHZ!$B:$D,3,0)</f>
        <v>8213.99</v>
      </c>
      <c r="R113" s="98">
        <f t="shared" si="30"/>
        <v>0.678842148760331</v>
      </c>
      <c r="S113" s="98">
        <f t="shared" si="37"/>
        <v>0.62227196969697</v>
      </c>
      <c r="T113" s="98"/>
      <c r="U113" s="95"/>
      <c r="V113" s="98"/>
      <c r="W113" s="69">
        <f>VLOOKUP(A:A,[10]CXMDXSHZ!$B:$D,3,0)</f>
        <v>6499.9</v>
      </c>
      <c r="X113" s="98">
        <f t="shared" si="31"/>
        <v>0.537181818181818</v>
      </c>
      <c r="Y113" s="98">
        <f t="shared" si="32"/>
        <v>0.492416666666667</v>
      </c>
      <c r="Z113" s="98"/>
      <c r="AA113" s="95"/>
      <c r="AB113" s="98"/>
      <c r="AC113" s="64" t="str">
        <f>VLOOKUP(A:A,[7]门店PK分组!$A:$N,14,0)</f>
        <v>文淼</v>
      </c>
    </row>
    <row r="114" s="68" customFormat="1" spans="1:29">
      <c r="A114" s="24">
        <v>572</v>
      </c>
      <c r="B114" s="24" t="s">
        <v>162</v>
      </c>
      <c r="C114" s="24" t="s">
        <v>146</v>
      </c>
      <c r="D114" s="63">
        <v>7</v>
      </c>
      <c r="E114" s="63">
        <v>100</v>
      </c>
      <c r="F114" s="63">
        <v>300</v>
      </c>
      <c r="G114" s="64">
        <v>13200</v>
      </c>
      <c r="H114" s="95">
        <f>VLOOKUP(A:A,[11]门店PK分组!A:J,10,0)</f>
        <v>14400</v>
      </c>
      <c r="I114" s="95">
        <v>3041.96074285714</v>
      </c>
      <c r="J114" s="98">
        <v>0.230451571428572</v>
      </c>
      <c r="K114" s="108">
        <f>VLOOKUP(A:A,[8]CXMDXSHZ!$B:$D,3,0)</f>
        <v>4956.62</v>
      </c>
      <c r="L114" s="98">
        <f t="shared" si="28"/>
        <v>0.375501515151515</v>
      </c>
      <c r="M114" s="98">
        <f t="shared" si="29"/>
        <v>0.344209722222222</v>
      </c>
      <c r="N114" s="98"/>
      <c r="O114" s="97"/>
      <c r="P114" s="98"/>
      <c r="Q114" s="69">
        <f>VLOOKUP(A:A,[9]CXMDXSHZ!$B:$D,3,0)</f>
        <v>13430.37</v>
      </c>
      <c r="R114" s="109">
        <f t="shared" si="30"/>
        <v>1.01745227272727</v>
      </c>
      <c r="S114" s="112">
        <f t="shared" si="37"/>
        <v>0.932664583333333</v>
      </c>
      <c r="T114" s="69">
        <f t="shared" ref="T114:T118" si="46">E114</f>
        <v>100</v>
      </c>
      <c r="U114" s="69">
        <v>100</v>
      </c>
      <c r="V114" s="112" t="s">
        <v>302</v>
      </c>
      <c r="W114" s="69">
        <f>VLOOKUP(A:A,[10]CXMDXSHZ!$B:$D,3,0)</f>
        <v>13777.49</v>
      </c>
      <c r="X114" s="109">
        <f t="shared" si="31"/>
        <v>1.04374924242424</v>
      </c>
      <c r="Y114" s="112">
        <f t="shared" si="32"/>
        <v>0.956770138888889</v>
      </c>
      <c r="Z114" s="103">
        <f t="shared" ref="Z114:Z119" si="47">E114</f>
        <v>100</v>
      </c>
      <c r="AA114" s="69">
        <v>100</v>
      </c>
      <c r="AB114" s="112" t="s">
        <v>161</v>
      </c>
      <c r="AC114" s="68" t="str">
        <f>VLOOKUP(A:A,[7]门店PK分组!$A:$N,14,0)</f>
        <v>江月红</v>
      </c>
    </row>
    <row r="115" s="93" customFormat="1" spans="1:29">
      <c r="A115" s="101">
        <v>391</v>
      </c>
      <c r="B115" s="101" t="s">
        <v>163</v>
      </c>
      <c r="C115" s="101" t="s">
        <v>146</v>
      </c>
      <c r="D115" s="102">
        <v>8</v>
      </c>
      <c r="E115" s="102">
        <v>100</v>
      </c>
      <c r="F115" s="63">
        <v>300</v>
      </c>
      <c r="G115" s="93">
        <v>12528</v>
      </c>
      <c r="H115" s="103">
        <f>VLOOKUP(A:A,[11]门店PK分组!A:J,10,0)</f>
        <v>13666.9090909091</v>
      </c>
      <c r="I115" s="95">
        <v>3737.47108114285</v>
      </c>
      <c r="J115" s="98">
        <v>0.298329428571428</v>
      </c>
      <c r="K115" s="108">
        <f>VLOOKUP(A:A,[8]CXMDXSHZ!$B:$D,3,0)</f>
        <v>6840.9</v>
      </c>
      <c r="L115" s="110">
        <f t="shared" si="28"/>
        <v>0.546048850574713</v>
      </c>
      <c r="M115" s="110">
        <f t="shared" si="29"/>
        <v>0.500544779693486</v>
      </c>
      <c r="N115" s="110"/>
      <c r="O115" s="111"/>
      <c r="P115" s="110"/>
      <c r="Q115" s="69">
        <f>VLOOKUP(A:A,[9]CXMDXSHZ!$B:$D,3,0)</f>
        <v>6985.12</v>
      </c>
      <c r="R115" s="110">
        <f t="shared" si="30"/>
        <v>0.557560664112388</v>
      </c>
      <c r="S115" s="110">
        <f t="shared" si="37"/>
        <v>0.511097275436356</v>
      </c>
      <c r="T115" s="110"/>
      <c r="U115" s="103"/>
      <c r="V115" s="110"/>
      <c r="W115" s="69">
        <f>VLOOKUP(A:A,[10]CXMDXSHZ!$B:$D,3,0)</f>
        <v>3936.11</v>
      </c>
      <c r="X115" s="110">
        <f t="shared" si="31"/>
        <v>0.314185025542784</v>
      </c>
      <c r="Y115" s="110">
        <f t="shared" si="32"/>
        <v>0.288002940080885</v>
      </c>
      <c r="Z115" s="110"/>
      <c r="AA115" s="103"/>
      <c r="AB115" s="110"/>
      <c r="AC115" s="93" t="str">
        <f>VLOOKUP(A:A,[7]门店PK分组!$A:$N,14,0)</f>
        <v>唐丹</v>
      </c>
    </row>
    <row r="116" s="93" customFormat="1" spans="1:29">
      <c r="A116" s="101">
        <v>308</v>
      </c>
      <c r="B116" s="101" t="s">
        <v>164</v>
      </c>
      <c r="C116" s="101" t="s">
        <v>146</v>
      </c>
      <c r="D116" s="102">
        <v>8</v>
      </c>
      <c r="E116" s="102">
        <v>100</v>
      </c>
      <c r="F116" s="63">
        <v>300</v>
      </c>
      <c r="G116" s="93">
        <v>12096</v>
      </c>
      <c r="H116" s="103">
        <f>VLOOKUP(A:A,[11]门店PK分组!A:J,10,0)</f>
        <v>13195.6363636364</v>
      </c>
      <c r="I116" s="95">
        <v>3686.164416</v>
      </c>
      <c r="J116" s="98">
        <v>0.304742428571428</v>
      </c>
      <c r="K116" s="108">
        <f>VLOOKUP(A:A,[8]CXMDXSHZ!$B:$D,3,0)</f>
        <v>12510.92</v>
      </c>
      <c r="L116" s="109">
        <f t="shared" si="28"/>
        <v>1.03430224867725</v>
      </c>
      <c r="M116" s="110">
        <f t="shared" si="29"/>
        <v>0.948110394620809</v>
      </c>
      <c r="N116" s="103">
        <f t="shared" ref="N116:N119" si="48">E116</f>
        <v>100</v>
      </c>
      <c r="O116" s="111">
        <v>100</v>
      </c>
      <c r="P116" s="110" t="s">
        <v>303</v>
      </c>
      <c r="Q116" s="69">
        <f>VLOOKUP(A:A,[9]CXMDXSHZ!$B:$D,3,0)</f>
        <v>3531.44</v>
      </c>
      <c r="R116" s="110">
        <f t="shared" si="30"/>
        <v>0.291951058201058</v>
      </c>
      <c r="S116" s="110">
        <f t="shared" si="37"/>
        <v>0.267621803350969</v>
      </c>
      <c r="T116" s="110"/>
      <c r="U116" s="103"/>
      <c r="V116" s="110"/>
      <c r="W116" s="69">
        <f>VLOOKUP(A:A,[10]CXMDXSHZ!$B:$D,3,0)</f>
        <v>3125.01</v>
      </c>
      <c r="X116" s="110">
        <f t="shared" si="31"/>
        <v>0.258350694444444</v>
      </c>
      <c r="Y116" s="110">
        <f t="shared" si="32"/>
        <v>0.236821469907407</v>
      </c>
      <c r="Z116" s="110"/>
      <c r="AA116" s="103"/>
      <c r="AB116" s="110"/>
      <c r="AC116" s="93" t="str">
        <f>VLOOKUP(A:A,[7]门店PK分组!$A:$N,14,0)</f>
        <v>王进</v>
      </c>
    </row>
    <row r="117" s="68" customFormat="1" spans="1:29">
      <c r="A117" s="24">
        <v>113008</v>
      </c>
      <c r="B117" s="24" t="s">
        <v>165</v>
      </c>
      <c r="C117" s="24" t="s">
        <v>146</v>
      </c>
      <c r="D117" s="63">
        <v>9</v>
      </c>
      <c r="E117" s="63">
        <v>100</v>
      </c>
      <c r="F117" s="63">
        <v>300</v>
      </c>
      <c r="G117" s="64">
        <v>10080</v>
      </c>
      <c r="H117" s="95">
        <f>VLOOKUP(A:A,[11]门店PK分组!A:J,10,0)</f>
        <v>10996.3636363636</v>
      </c>
      <c r="I117" s="95">
        <v>2098.8</v>
      </c>
      <c r="J117" s="98">
        <v>0.208214285714285</v>
      </c>
      <c r="K117" s="108">
        <f>VLOOKUP(A:A,[8]CXMDXSHZ!$B:$D,3,0)</f>
        <v>10838.05</v>
      </c>
      <c r="L117" s="109">
        <f t="shared" si="28"/>
        <v>1.07520337301587</v>
      </c>
      <c r="M117" s="98">
        <f t="shared" si="29"/>
        <v>0.98560309193122</v>
      </c>
      <c r="N117" s="95">
        <f t="shared" si="48"/>
        <v>100</v>
      </c>
      <c r="O117" s="97">
        <v>100</v>
      </c>
      <c r="P117" s="98" t="s">
        <v>304</v>
      </c>
      <c r="Q117" s="69">
        <f>VLOOKUP(A:A,[9]CXMDXSHZ!$B:$D,3,0)</f>
        <v>10122.4</v>
      </c>
      <c r="R117" s="109">
        <f t="shared" si="30"/>
        <v>1.00420634920635</v>
      </c>
      <c r="S117" s="112">
        <f t="shared" si="37"/>
        <v>0.92052248677249</v>
      </c>
      <c r="T117" s="69">
        <f t="shared" si="46"/>
        <v>100</v>
      </c>
      <c r="U117" s="69"/>
      <c r="V117" s="112"/>
      <c r="W117" s="69">
        <f>VLOOKUP(A:A,[10]CXMDXSHZ!$B:$D,3,0)</f>
        <v>11005.05</v>
      </c>
      <c r="X117" s="109">
        <f t="shared" si="31"/>
        <v>1.09177083333333</v>
      </c>
      <c r="Y117" s="112">
        <f t="shared" si="32"/>
        <v>1.00078993055556</v>
      </c>
      <c r="Z117" s="103">
        <f t="shared" si="47"/>
        <v>100</v>
      </c>
      <c r="AA117" s="69">
        <v>100</v>
      </c>
      <c r="AB117" s="112" t="s">
        <v>243</v>
      </c>
      <c r="AC117" s="68" t="str">
        <f>VLOOKUP(A:A,[7]门店PK分组!$A:$N,14,0)</f>
        <v>邓银鑫</v>
      </c>
    </row>
    <row r="118" s="68" customFormat="1" spans="1:29">
      <c r="A118" s="24">
        <v>116482</v>
      </c>
      <c r="B118" s="24" t="s">
        <v>166</v>
      </c>
      <c r="C118" s="24" t="s">
        <v>146</v>
      </c>
      <c r="D118" s="63">
        <v>9</v>
      </c>
      <c r="E118" s="63">
        <v>100</v>
      </c>
      <c r="F118" s="63">
        <v>300</v>
      </c>
      <c r="G118" s="64">
        <v>10580</v>
      </c>
      <c r="H118" s="95">
        <f>VLOOKUP(A:A,[11]门店PK分组!A:J,10,0)</f>
        <v>11541.8181818182</v>
      </c>
      <c r="I118" s="95">
        <v>2700.76415714286</v>
      </c>
      <c r="J118" s="98">
        <v>0.255270714285715</v>
      </c>
      <c r="K118" s="108">
        <f>VLOOKUP(A:A,[8]CXMDXSHZ!$B:$D,3,0)</f>
        <v>6456.99</v>
      </c>
      <c r="L118" s="98">
        <f t="shared" si="28"/>
        <v>0.610301512287335</v>
      </c>
      <c r="M118" s="98">
        <f t="shared" si="29"/>
        <v>0.559443052930056</v>
      </c>
      <c r="N118" s="98"/>
      <c r="O118" s="97"/>
      <c r="P118" s="98"/>
      <c r="Q118" s="69">
        <f>VLOOKUP(A:A,[9]CXMDXSHZ!$B:$D,3,0)</f>
        <v>10920.22</v>
      </c>
      <c r="R118" s="109">
        <f t="shared" si="30"/>
        <v>1.03215689981096</v>
      </c>
      <c r="S118" s="112">
        <f t="shared" si="37"/>
        <v>0.946143824826716</v>
      </c>
      <c r="T118" s="69">
        <f t="shared" si="46"/>
        <v>100</v>
      </c>
      <c r="U118" s="69">
        <v>100</v>
      </c>
      <c r="V118" s="112" t="s">
        <v>243</v>
      </c>
      <c r="W118" s="69">
        <f>VLOOKUP(A:A,[10]CXMDXSHZ!$B:$D,3,0)</f>
        <v>10775.11</v>
      </c>
      <c r="X118" s="109">
        <f t="shared" si="31"/>
        <v>1.01844139886578</v>
      </c>
      <c r="Y118" s="112">
        <f t="shared" si="32"/>
        <v>0.933571282293634</v>
      </c>
      <c r="Z118" s="103">
        <f t="shared" si="47"/>
        <v>100</v>
      </c>
      <c r="AA118" s="69"/>
      <c r="AB118" s="112"/>
      <c r="AC118" s="68" t="str">
        <f>VLOOKUP(A:A,[7]门店PK分组!$A:$N,14,0)</f>
        <v>宋留艺</v>
      </c>
    </row>
    <row r="119" s="93" customFormat="1" spans="1:29">
      <c r="A119" s="101">
        <v>723</v>
      </c>
      <c r="B119" s="101" t="s">
        <v>167</v>
      </c>
      <c r="C119" s="101" t="s">
        <v>146</v>
      </c>
      <c r="D119" s="102">
        <v>10</v>
      </c>
      <c r="E119" s="102">
        <v>100</v>
      </c>
      <c r="F119" s="63">
        <v>300</v>
      </c>
      <c r="G119" s="93">
        <v>10120</v>
      </c>
      <c r="H119" s="103">
        <f>VLOOKUP(A:A,[11]门店PK分组!A:J,10,0)</f>
        <v>11040</v>
      </c>
      <c r="I119" s="95">
        <v>2492.31167428571</v>
      </c>
      <c r="J119" s="98">
        <v>0.246275857142857</v>
      </c>
      <c r="K119" s="108">
        <f>VLOOKUP(A:A,[8]CXMDXSHZ!$B:$D,3,0)</f>
        <v>10310.46</v>
      </c>
      <c r="L119" s="109">
        <f t="shared" si="28"/>
        <v>1.01882015810277</v>
      </c>
      <c r="M119" s="110">
        <f t="shared" si="29"/>
        <v>0.933918478260869</v>
      </c>
      <c r="N119" s="103">
        <f t="shared" si="48"/>
        <v>100</v>
      </c>
      <c r="O119" s="111">
        <v>100</v>
      </c>
      <c r="P119" s="110" t="s">
        <v>168</v>
      </c>
      <c r="Q119" s="69">
        <f>VLOOKUP(A:A,[9]CXMDXSHZ!$B:$D,3,0)</f>
        <v>5109.61</v>
      </c>
      <c r="R119" s="110">
        <f t="shared" si="30"/>
        <v>0.504902173913043</v>
      </c>
      <c r="S119" s="110">
        <f t="shared" si="37"/>
        <v>0.462826992753623</v>
      </c>
      <c r="T119" s="110"/>
      <c r="U119" s="103"/>
      <c r="V119" s="110"/>
      <c r="W119" s="69">
        <f>VLOOKUP(A:A,[10]CXMDXSHZ!$B:$D,3,0)</f>
        <v>10211.56</v>
      </c>
      <c r="X119" s="109">
        <f t="shared" si="31"/>
        <v>1.00904743083004</v>
      </c>
      <c r="Y119" s="110">
        <f t="shared" si="32"/>
        <v>0.924960144927536</v>
      </c>
      <c r="Z119" s="103">
        <f t="shared" si="47"/>
        <v>100</v>
      </c>
      <c r="AA119" s="103">
        <v>100</v>
      </c>
      <c r="AB119" s="110" t="s">
        <v>168</v>
      </c>
      <c r="AC119" s="93" t="e">
        <f>VLOOKUP(A:A,[7]门店PK分组!$A:$N,14,0)</f>
        <v>#N/A</v>
      </c>
    </row>
    <row r="120" s="93" customFormat="1" spans="1:29">
      <c r="A120" s="101">
        <v>113299</v>
      </c>
      <c r="B120" s="101" t="s">
        <v>168</v>
      </c>
      <c r="C120" s="101" t="s">
        <v>146</v>
      </c>
      <c r="D120" s="102">
        <v>10</v>
      </c>
      <c r="E120" s="102">
        <v>100</v>
      </c>
      <c r="F120" s="63">
        <v>300</v>
      </c>
      <c r="G120" s="93">
        <v>9196</v>
      </c>
      <c r="H120" s="103">
        <f>VLOOKUP(A:A,[11]门店PK分组!A:J,10,0)</f>
        <v>10032</v>
      </c>
      <c r="I120" s="95">
        <v>2167.48406285714</v>
      </c>
      <c r="J120" s="98">
        <v>0.235698571428572</v>
      </c>
      <c r="K120" s="108">
        <f>VLOOKUP(A:A,[8]CXMDXSHZ!$B:$D,3,0)</f>
        <v>5174.03</v>
      </c>
      <c r="L120" s="110">
        <f t="shared" si="28"/>
        <v>0.562639190952588</v>
      </c>
      <c r="M120" s="110">
        <f t="shared" si="29"/>
        <v>0.515752591706539</v>
      </c>
      <c r="N120" s="110"/>
      <c r="O120" s="111"/>
      <c r="P120" s="110"/>
      <c r="Q120" s="69">
        <f>VLOOKUP(A:A,[9]CXMDXSHZ!$B:$D,3,0)</f>
        <v>3488.4</v>
      </c>
      <c r="R120" s="110">
        <f t="shared" si="30"/>
        <v>0.379338842975207</v>
      </c>
      <c r="S120" s="110">
        <f t="shared" si="37"/>
        <v>0.347727272727273</v>
      </c>
      <c r="T120" s="110"/>
      <c r="U120" s="103"/>
      <c r="V120" s="110"/>
      <c r="W120" s="69">
        <f>VLOOKUP(A:A,[10]CXMDXSHZ!$B:$D,3,0)</f>
        <v>2640.34</v>
      </c>
      <c r="X120" s="110">
        <f t="shared" si="31"/>
        <v>0.2871183123097</v>
      </c>
      <c r="Y120" s="110">
        <f t="shared" si="32"/>
        <v>0.263191786283892</v>
      </c>
      <c r="Z120" s="110"/>
      <c r="AA120" s="103"/>
      <c r="AB120" s="110"/>
      <c r="AC120" s="93" t="str">
        <f>VLOOKUP(A:A,[7]门店PK分组!$A:$N,14,0)</f>
        <v>郭定秀</v>
      </c>
    </row>
    <row r="121" s="64" customFormat="1" spans="1:29">
      <c r="A121" s="61">
        <v>102479</v>
      </c>
      <c r="B121" s="61" t="s">
        <v>169</v>
      </c>
      <c r="C121" s="61" t="s">
        <v>146</v>
      </c>
      <c r="D121" s="62">
        <v>11</v>
      </c>
      <c r="E121" s="62">
        <v>100</v>
      </c>
      <c r="F121" s="63">
        <v>300</v>
      </c>
      <c r="G121" s="64">
        <v>9500</v>
      </c>
      <c r="H121" s="95">
        <f>VLOOKUP(A:A,[11]门店PK分组!A:J,10,0)</f>
        <v>10363.6363636364</v>
      </c>
      <c r="I121" s="95">
        <v>2811.97557142857</v>
      </c>
      <c r="J121" s="98">
        <v>0.295997428571428</v>
      </c>
      <c r="K121" s="108">
        <f>VLOOKUP(A:A,[8]CXMDXSHZ!$B:$D,3,0)</f>
        <v>9679.09</v>
      </c>
      <c r="L121" s="109">
        <f t="shared" si="28"/>
        <v>1.01885157894737</v>
      </c>
      <c r="M121" s="98">
        <f t="shared" si="29"/>
        <v>0.933947280701751</v>
      </c>
      <c r="N121" s="95">
        <f t="shared" ref="N121:N125" si="49">E121</f>
        <v>100</v>
      </c>
      <c r="O121" s="97">
        <v>100</v>
      </c>
      <c r="P121" s="98" t="s">
        <v>305</v>
      </c>
      <c r="Q121" s="69">
        <f>VLOOKUP(A:A,[9]CXMDXSHZ!$B:$D,3,0)</f>
        <v>4580.53</v>
      </c>
      <c r="R121" s="98">
        <f t="shared" si="30"/>
        <v>0.482161052631579</v>
      </c>
      <c r="S121" s="98">
        <f t="shared" si="37"/>
        <v>0.441980964912279</v>
      </c>
      <c r="T121" s="98"/>
      <c r="U121" s="95"/>
      <c r="V121" s="98"/>
      <c r="W121" s="69">
        <f>VLOOKUP(A:A,[10]CXMDXSHZ!$B:$D,3,0)</f>
        <v>9841.89</v>
      </c>
      <c r="X121" s="109">
        <f t="shared" si="31"/>
        <v>1.03598842105263</v>
      </c>
      <c r="Y121" s="98">
        <f t="shared" si="32"/>
        <v>0.949656052631575</v>
      </c>
      <c r="Z121" s="103">
        <f t="shared" ref="Z121:Z125" si="50">E121</f>
        <v>100</v>
      </c>
      <c r="AA121" s="95">
        <v>100</v>
      </c>
      <c r="AB121" s="98" t="s">
        <v>305</v>
      </c>
      <c r="AC121" s="64" t="str">
        <f>VLOOKUP(A:A,[7]门店PK分组!$A:$N,14,0)</f>
        <v>韩守玉</v>
      </c>
    </row>
    <row r="122" s="64" customFormat="1" spans="1:29">
      <c r="A122" s="61">
        <v>119262</v>
      </c>
      <c r="B122" s="61" t="s">
        <v>170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8580</v>
      </c>
      <c r="H122" s="95">
        <f>VLOOKUP(A:A,[11]门店PK分组!A:J,10,0)</f>
        <v>9360</v>
      </c>
      <c r="I122" s="95">
        <v>1857.93771428571</v>
      </c>
      <c r="J122" s="98">
        <v>0.216542857142857</v>
      </c>
      <c r="K122" s="108">
        <f>VLOOKUP(A:A,[8]CXMDXSHZ!$B:$D,3,0)</f>
        <v>3625.21</v>
      </c>
      <c r="L122" s="98">
        <f t="shared" si="28"/>
        <v>0.422518648018648</v>
      </c>
      <c r="M122" s="98">
        <f t="shared" si="29"/>
        <v>0.387308760683761</v>
      </c>
      <c r="N122" s="98"/>
      <c r="O122" s="97"/>
      <c r="P122" s="98"/>
      <c r="Q122" s="69">
        <f>VLOOKUP(A:A,[9]CXMDXSHZ!$B:$D,3,0)</f>
        <v>2618.56</v>
      </c>
      <c r="R122" s="98">
        <f t="shared" si="30"/>
        <v>0.305193473193473</v>
      </c>
      <c r="S122" s="98">
        <f t="shared" si="37"/>
        <v>0.279760683760684</v>
      </c>
      <c r="T122" s="98"/>
      <c r="U122" s="95"/>
      <c r="V122" s="98"/>
      <c r="W122" s="69">
        <f>VLOOKUP(A:A,[10]CXMDXSHZ!$B:$D,3,0)</f>
        <v>4460.62</v>
      </c>
      <c r="X122" s="98">
        <f t="shared" si="31"/>
        <v>0.519885780885781</v>
      </c>
      <c r="Y122" s="98">
        <f t="shared" si="32"/>
        <v>0.476561965811966</v>
      </c>
      <c r="Z122" s="98"/>
      <c r="AA122" s="95"/>
      <c r="AB122" s="98"/>
      <c r="AC122" s="64" t="e">
        <f>VLOOKUP(A:A,[7]门店PK分组!$A:$N,14,0)</f>
        <v>#N/A</v>
      </c>
    </row>
    <row r="123" s="93" customFormat="1" spans="1:29">
      <c r="A123" s="101">
        <v>128640</v>
      </c>
      <c r="B123" s="101" t="s">
        <v>171</v>
      </c>
      <c r="C123" s="101" t="s">
        <v>146</v>
      </c>
      <c r="D123" s="102">
        <v>12</v>
      </c>
      <c r="E123" s="102">
        <v>50</v>
      </c>
      <c r="F123" s="63">
        <v>150</v>
      </c>
      <c r="G123" s="93">
        <v>3800</v>
      </c>
      <c r="H123" s="103">
        <f>VLOOKUP(A:A,[11]门店PK分组!A:J,10,0)</f>
        <v>4145.45454545455</v>
      </c>
      <c r="I123" s="95">
        <v>712.092857142856</v>
      </c>
      <c r="J123" s="98">
        <v>0.187392857142857</v>
      </c>
      <c r="K123" s="108">
        <f>VLOOKUP(A:A,[8]CXMDXSHZ!$B:$D,3,0)</f>
        <v>3821.59</v>
      </c>
      <c r="L123" s="109">
        <f t="shared" si="28"/>
        <v>1.00568157894737</v>
      </c>
      <c r="M123" s="110">
        <f t="shared" si="29"/>
        <v>0.921874780701754</v>
      </c>
      <c r="N123" s="103">
        <f t="shared" si="49"/>
        <v>50</v>
      </c>
      <c r="O123" s="111"/>
      <c r="P123" s="110"/>
      <c r="Q123" s="69">
        <f>VLOOKUP(A:A,[9]CXMDXSHZ!$B:$D,3,0)</f>
        <v>3895.78</v>
      </c>
      <c r="R123" s="109">
        <f t="shared" si="30"/>
        <v>1.02520526315789</v>
      </c>
      <c r="S123" s="110">
        <f t="shared" si="37"/>
        <v>0.939771491228069</v>
      </c>
      <c r="T123" s="103">
        <f>E123</f>
        <v>50</v>
      </c>
      <c r="U123" s="103"/>
      <c r="V123" s="110"/>
      <c r="W123" s="69">
        <f>VLOOKUP(A:A,[10]CXMDXSHZ!$B:$D,3,0)</f>
        <v>3948.44</v>
      </c>
      <c r="X123" s="109">
        <f t="shared" si="31"/>
        <v>1.03906315789474</v>
      </c>
      <c r="Y123" s="110">
        <f t="shared" si="32"/>
        <v>0.952474561403508</v>
      </c>
      <c r="Z123" s="103">
        <f t="shared" si="50"/>
        <v>50</v>
      </c>
      <c r="AA123" s="103"/>
      <c r="AB123" s="110"/>
      <c r="AC123" s="93" t="str">
        <f>VLOOKUP(A:A,[7]门店PK分组!$A:$N,14,0)</f>
        <v>贾静</v>
      </c>
    </row>
    <row r="124" s="64" customFormat="1" spans="1:29">
      <c r="A124" s="61">
        <v>341</v>
      </c>
      <c r="B124" s="61" t="s">
        <v>172</v>
      </c>
      <c r="C124" s="61" t="s">
        <v>173</v>
      </c>
      <c r="D124" s="62">
        <v>1</v>
      </c>
      <c r="E124" s="62">
        <v>150</v>
      </c>
      <c r="F124" s="63">
        <v>450</v>
      </c>
      <c r="G124" s="64">
        <v>28080</v>
      </c>
      <c r="H124" s="95">
        <f>VLOOKUP(A:A,[11]门店PK分组!A:J,10,0)</f>
        <v>30632.7272727273</v>
      </c>
      <c r="I124" s="95">
        <v>7331.70805714288</v>
      </c>
      <c r="J124" s="98">
        <v>0.261100714285715</v>
      </c>
      <c r="K124" s="108">
        <f>VLOOKUP(A:A,[8]CXMDXSHZ!$B:$D,3,0)</f>
        <v>28411.01</v>
      </c>
      <c r="L124" s="109">
        <f t="shared" si="28"/>
        <v>1.01178810541311</v>
      </c>
      <c r="M124" s="98">
        <f t="shared" si="29"/>
        <v>0.927472429962012</v>
      </c>
      <c r="N124" s="95">
        <f t="shared" si="49"/>
        <v>150</v>
      </c>
      <c r="O124" s="97"/>
      <c r="P124" s="98"/>
      <c r="Q124" s="69">
        <f>VLOOKUP(A:A,[9]CXMDXSHZ!$B:$D,3,0)</f>
        <v>11467.81</v>
      </c>
      <c r="R124" s="98">
        <f t="shared" si="30"/>
        <v>0.408397792022792</v>
      </c>
      <c r="S124" s="98">
        <f t="shared" si="37"/>
        <v>0.374364642687559</v>
      </c>
      <c r="T124" s="98"/>
      <c r="U124" s="95"/>
      <c r="V124" s="98"/>
      <c r="W124" s="69">
        <f>VLOOKUP(A:A,[10]CXMDXSHZ!$B:$D,3,0)</f>
        <v>15058.45</v>
      </c>
      <c r="X124" s="98">
        <f t="shared" si="31"/>
        <v>0.536269586894587</v>
      </c>
      <c r="Y124" s="98">
        <f t="shared" si="32"/>
        <v>0.491580454653371</v>
      </c>
      <c r="Z124" s="98"/>
      <c r="AA124" s="95"/>
      <c r="AB124" s="98"/>
      <c r="AC124" s="64" t="str">
        <f>VLOOKUP(A:A,[7]门店PK分组!$A:$N,14,0)</f>
        <v>刘燕</v>
      </c>
    </row>
    <row r="125" s="68" customFormat="1" spans="1:29">
      <c r="A125" s="24">
        <v>111400</v>
      </c>
      <c r="B125" s="24" t="s">
        <v>174</v>
      </c>
      <c r="C125" s="24" t="s">
        <v>173</v>
      </c>
      <c r="D125" s="63">
        <v>1</v>
      </c>
      <c r="E125" s="63">
        <v>150</v>
      </c>
      <c r="F125" s="63">
        <v>450</v>
      </c>
      <c r="G125" s="68">
        <v>18500</v>
      </c>
      <c r="H125" s="69">
        <f>VLOOKUP(A:A,[11]门店PK分组!A:J,10,0)</f>
        <v>20181.8181818182</v>
      </c>
      <c r="I125" s="69">
        <v>3260.30257142858</v>
      </c>
      <c r="J125" s="112">
        <v>0.176232571428572</v>
      </c>
      <c r="K125" s="108">
        <f>VLOOKUP(A:A,[8]CXMDXSHZ!$B:$D,3,0)</f>
        <v>23801.63</v>
      </c>
      <c r="L125" s="112">
        <f t="shared" si="28"/>
        <v>1.28657459459459</v>
      </c>
      <c r="M125" s="112">
        <f t="shared" si="29"/>
        <v>1.17936004504504</v>
      </c>
      <c r="N125" s="69">
        <f t="shared" si="49"/>
        <v>150</v>
      </c>
      <c r="O125" s="113">
        <v>150</v>
      </c>
      <c r="P125" s="112" t="s">
        <v>243</v>
      </c>
      <c r="Q125" s="69">
        <f>VLOOKUP(A:A,[9]CXMDXSHZ!$B:$D,3,0)</f>
        <v>19524.3</v>
      </c>
      <c r="R125" s="109">
        <f t="shared" si="30"/>
        <v>1.05536756756757</v>
      </c>
      <c r="S125" s="112">
        <f t="shared" si="37"/>
        <v>0.967420270270269</v>
      </c>
      <c r="T125" s="69">
        <f>E125</f>
        <v>150</v>
      </c>
      <c r="U125" s="69">
        <v>150</v>
      </c>
      <c r="V125" s="112" t="s">
        <v>306</v>
      </c>
      <c r="W125" s="69">
        <f>VLOOKUP(A:A,[10]CXMDXSHZ!$B:$D,3,0)</f>
        <v>22094.24</v>
      </c>
      <c r="X125" s="109">
        <f t="shared" si="31"/>
        <v>1.19428324324324</v>
      </c>
      <c r="Y125" s="112">
        <f t="shared" si="32"/>
        <v>1.09475963963964</v>
      </c>
      <c r="Z125" s="103">
        <f t="shared" si="50"/>
        <v>150</v>
      </c>
      <c r="AA125" s="69">
        <v>150</v>
      </c>
      <c r="AB125" s="112" t="s">
        <v>306</v>
      </c>
      <c r="AC125" s="68" t="str">
        <f>VLOOKUP(A:A,[7]门店PK分组!$A:$N,14,0)</f>
        <v>戚彩</v>
      </c>
    </row>
    <row r="126" s="93" customFormat="1" spans="1:29">
      <c r="A126" s="101">
        <v>746</v>
      </c>
      <c r="B126" s="101" t="s">
        <v>175</v>
      </c>
      <c r="C126" s="101" t="s">
        <v>173</v>
      </c>
      <c r="D126" s="102">
        <v>2</v>
      </c>
      <c r="E126" s="102">
        <v>100</v>
      </c>
      <c r="F126" s="63">
        <v>300</v>
      </c>
      <c r="G126" s="93">
        <v>16848</v>
      </c>
      <c r="H126" s="103">
        <f>VLOOKUP(A:A,[11]门店PK分组!A:J,10,0)</f>
        <v>18379.6363636364</v>
      </c>
      <c r="I126" s="95">
        <v>4422.87919542857</v>
      </c>
      <c r="J126" s="98">
        <v>0.262516571428572</v>
      </c>
      <c r="K126" s="108">
        <f>VLOOKUP(A:A,[8]CXMDXSHZ!$B:$D,3,0)</f>
        <v>9049.99</v>
      </c>
      <c r="L126" s="109">
        <f t="shared" si="28"/>
        <v>0.537155151946819</v>
      </c>
      <c r="M126" s="110">
        <f t="shared" si="29"/>
        <v>0.492392222617916</v>
      </c>
      <c r="N126" s="110"/>
      <c r="O126" s="111"/>
      <c r="P126" s="110"/>
      <c r="Q126" s="69">
        <f>VLOOKUP(A:A,[9]CXMDXSHZ!$B:$D,3,0)</f>
        <v>7899.52</v>
      </c>
      <c r="R126" s="110">
        <f t="shared" si="30"/>
        <v>0.468869895536562</v>
      </c>
      <c r="S126" s="110">
        <f t="shared" si="37"/>
        <v>0.429797404241848</v>
      </c>
      <c r="T126" s="110"/>
      <c r="U126" s="103"/>
      <c r="V126" s="110"/>
      <c r="W126" s="69">
        <f>VLOOKUP(A:A,[10]CXMDXSHZ!$B:$D,3,0)</f>
        <v>4805.55</v>
      </c>
      <c r="X126" s="110">
        <f t="shared" si="31"/>
        <v>0.285229700854701</v>
      </c>
      <c r="Y126" s="110">
        <f t="shared" si="32"/>
        <v>0.261460559116809</v>
      </c>
      <c r="Z126" s="110"/>
      <c r="AA126" s="103"/>
      <c r="AB126" s="110"/>
      <c r="AC126" s="93" t="str">
        <f>VLOOKUP(A:A,[7]门店PK分组!$A:$N,14,0)</f>
        <v>田兰</v>
      </c>
    </row>
    <row r="127" s="93" customFormat="1" spans="1:29">
      <c r="A127" s="101">
        <v>721</v>
      </c>
      <c r="B127" s="101" t="s">
        <v>176</v>
      </c>
      <c r="C127" s="101" t="s">
        <v>173</v>
      </c>
      <c r="D127" s="102">
        <v>2</v>
      </c>
      <c r="E127" s="102">
        <v>100</v>
      </c>
      <c r="F127" s="63">
        <v>300</v>
      </c>
      <c r="G127" s="93">
        <v>12980</v>
      </c>
      <c r="H127" s="103">
        <f>VLOOKUP(A:A,[11]门店PK分组!A:J,10,0)</f>
        <v>14160</v>
      </c>
      <c r="I127" s="95">
        <v>3515.56995428572</v>
      </c>
      <c r="J127" s="98">
        <v>0.270845142857143</v>
      </c>
      <c r="K127" s="108">
        <f>VLOOKUP(A:A,[8]CXMDXSHZ!$B:$D,3,0)</f>
        <v>5262.46</v>
      </c>
      <c r="L127" s="109">
        <f t="shared" si="28"/>
        <v>0.405428351309707</v>
      </c>
      <c r="M127" s="110">
        <f t="shared" si="29"/>
        <v>0.371642655367232</v>
      </c>
      <c r="N127" s="110"/>
      <c r="O127" s="111"/>
      <c r="P127" s="110"/>
      <c r="Q127" s="69">
        <f>VLOOKUP(A:A,[9]CXMDXSHZ!$B:$D,3,0)</f>
        <v>5325.17</v>
      </c>
      <c r="R127" s="110">
        <f t="shared" si="30"/>
        <v>0.410259630200308</v>
      </c>
      <c r="S127" s="110">
        <f t="shared" si="37"/>
        <v>0.376071327683616</v>
      </c>
      <c r="T127" s="110"/>
      <c r="U127" s="103"/>
      <c r="V127" s="110"/>
      <c r="W127" s="69">
        <f>VLOOKUP(A:A,[10]CXMDXSHZ!$B:$D,3,0)</f>
        <v>13230.92</v>
      </c>
      <c r="X127" s="109">
        <f t="shared" si="31"/>
        <v>1.0193312788906</v>
      </c>
      <c r="Y127" s="110">
        <f t="shared" si="32"/>
        <v>0.934387005649718</v>
      </c>
      <c r="Z127" s="103">
        <f t="shared" ref="Z127:Z130" si="51">E127</f>
        <v>100</v>
      </c>
      <c r="AA127" s="103">
        <v>100</v>
      </c>
      <c r="AB127" s="110" t="s">
        <v>307</v>
      </c>
      <c r="AC127" s="93" t="str">
        <f>VLOOKUP(A:A,[7]门店PK分组!$A:$N,14,0)</f>
        <v>杨平</v>
      </c>
    </row>
    <row r="128" s="64" customFormat="1" spans="1:29">
      <c r="A128" s="61">
        <v>717</v>
      </c>
      <c r="B128" s="61" t="s">
        <v>177</v>
      </c>
      <c r="C128" s="61" t="s">
        <v>173</v>
      </c>
      <c r="D128" s="62">
        <v>3</v>
      </c>
      <c r="E128" s="62">
        <v>100</v>
      </c>
      <c r="F128" s="63">
        <v>300</v>
      </c>
      <c r="G128" s="64">
        <v>12320</v>
      </c>
      <c r="H128" s="95">
        <f>VLOOKUP(A:A,[11]门店PK分组!A:J,10,0)</f>
        <v>13440</v>
      </c>
      <c r="I128" s="95">
        <v>3398.37695999999</v>
      </c>
      <c r="J128" s="98">
        <v>0.275842285714285</v>
      </c>
      <c r="K128" s="108">
        <f>VLOOKUP(A:A,[8]CXMDXSHZ!$B:$D,3,0)</f>
        <v>12543.94</v>
      </c>
      <c r="L128" s="109">
        <f t="shared" si="28"/>
        <v>1.01817694805195</v>
      </c>
      <c r="M128" s="98">
        <f t="shared" si="29"/>
        <v>0.933328869047619</v>
      </c>
      <c r="N128" s="95">
        <f>E128</f>
        <v>100</v>
      </c>
      <c r="O128" s="97">
        <v>100</v>
      </c>
      <c r="P128" s="98" t="s">
        <v>308</v>
      </c>
      <c r="Q128" s="69">
        <f>VLOOKUP(A:A,[9]CXMDXSHZ!$B:$D,3,0)</f>
        <v>5409.44</v>
      </c>
      <c r="R128" s="98">
        <f t="shared" si="30"/>
        <v>0.439077922077922</v>
      </c>
      <c r="S128" s="98">
        <f t="shared" si="37"/>
        <v>0.402488095238095</v>
      </c>
      <c r="T128" s="98"/>
      <c r="U128" s="95"/>
      <c r="V128" s="98"/>
      <c r="W128" s="69">
        <f>VLOOKUP(A:A,[10]CXMDXSHZ!$B:$D,3,0)</f>
        <v>12617.22</v>
      </c>
      <c r="X128" s="109">
        <f t="shared" si="31"/>
        <v>1.024125</v>
      </c>
      <c r="Y128" s="98">
        <f t="shared" si="32"/>
        <v>0.93878125</v>
      </c>
      <c r="Z128" s="103">
        <f t="shared" si="51"/>
        <v>100</v>
      </c>
      <c r="AA128" s="95">
        <v>100</v>
      </c>
      <c r="AB128" s="98" t="s">
        <v>308</v>
      </c>
      <c r="AC128" s="64" t="str">
        <f>VLOOKUP(A:A,[7]门店PK分组!$A:$N,14,0)</f>
        <v>付曦</v>
      </c>
    </row>
    <row r="129" s="64" customFormat="1" spans="1:29">
      <c r="A129" s="61">
        <v>716</v>
      </c>
      <c r="B129" s="61" t="s">
        <v>178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12760</v>
      </c>
      <c r="H129" s="95">
        <f>VLOOKUP(A:A,[11]门店PK分组!A:J,10,0)</f>
        <v>13920</v>
      </c>
      <c r="I129" s="95">
        <v>3575.00930285715</v>
      </c>
      <c r="J129" s="98">
        <v>0.280173142857143</v>
      </c>
      <c r="K129" s="108">
        <f>VLOOKUP(A:A,[8]CXMDXSHZ!$B:$D,3,0)</f>
        <v>6343.49</v>
      </c>
      <c r="L129" s="98">
        <f t="shared" si="28"/>
        <v>0.497138714733542</v>
      </c>
      <c r="M129" s="98">
        <f t="shared" si="29"/>
        <v>0.455710488505747</v>
      </c>
      <c r="N129" s="98"/>
      <c r="O129" s="97"/>
      <c r="P129" s="98"/>
      <c r="Q129" s="69">
        <f>VLOOKUP(A:A,[9]CXMDXSHZ!$B:$D,3,0)</f>
        <v>4705.85</v>
      </c>
      <c r="R129" s="98">
        <f t="shared" si="30"/>
        <v>0.368797021943574</v>
      </c>
      <c r="S129" s="98">
        <f t="shared" si="37"/>
        <v>0.338063936781609</v>
      </c>
      <c r="T129" s="98"/>
      <c r="U129" s="95"/>
      <c r="V129" s="98"/>
      <c r="W129" s="69">
        <f>VLOOKUP(A:A,[10]CXMDXSHZ!$B:$D,3,0)</f>
        <v>4533.09</v>
      </c>
      <c r="X129" s="98">
        <f t="shared" si="31"/>
        <v>0.355257836990596</v>
      </c>
      <c r="Y129" s="98">
        <f t="shared" si="32"/>
        <v>0.325653017241379</v>
      </c>
      <c r="Z129" s="98"/>
      <c r="AA129" s="95"/>
      <c r="AB129" s="98"/>
      <c r="AC129" s="64" t="str">
        <f>VLOOKUP(A:A,[7]门店PK分组!$A:$N,14,0)</f>
        <v>范阳</v>
      </c>
    </row>
    <row r="130" s="93" customFormat="1" spans="1:29">
      <c r="A130" s="101">
        <v>107728</v>
      </c>
      <c r="B130" s="101" t="s">
        <v>179</v>
      </c>
      <c r="C130" s="101" t="s">
        <v>173</v>
      </c>
      <c r="D130" s="102">
        <v>4</v>
      </c>
      <c r="E130" s="102">
        <v>100</v>
      </c>
      <c r="F130" s="63">
        <v>300</v>
      </c>
      <c r="G130" s="93">
        <v>11200</v>
      </c>
      <c r="H130" s="103">
        <f>VLOOKUP(A:A,[11]门店PK分组!A:J,10,0)</f>
        <v>12218.1818181818</v>
      </c>
      <c r="I130" s="95">
        <v>2613.7056</v>
      </c>
      <c r="J130" s="98">
        <v>0.233366571428572</v>
      </c>
      <c r="K130" s="108">
        <f>VLOOKUP(A:A,[8]CXMDXSHZ!$B:$D,3,0)</f>
        <v>11343.06</v>
      </c>
      <c r="L130" s="109">
        <f t="shared" ref="L130:L145" si="52">K130/G130</f>
        <v>1.01277321428571</v>
      </c>
      <c r="M130" s="110">
        <f t="shared" ref="M130:M145" si="53">K130/H130</f>
        <v>0.928375446428573</v>
      </c>
      <c r="N130" s="103">
        <f>E130</f>
        <v>100</v>
      </c>
      <c r="O130" s="111">
        <v>100</v>
      </c>
      <c r="P130" s="110" t="s">
        <v>309</v>
      </c>
      <c r="Q130" s="69">
        <f>VLOOKUP(A:A,[9]CXMDXSHZ!$B:$D,3,0)</f>
        <v>4236.43</v>
      </c>
      <c r="R130" s="110">
        <f t="shared" ref="R130:R145" si="54">Q130/G130</f>
        <v>0.378252678571429</v>
      </c>
      <c r="S130" s="110">
        <f t="shared" si="37"/>
        <v>0.34673162202381</v>
      </c>
      <c r="T130" s="110"/>
      <c r="U130" s="103"/>
      <c r="V130" s="110"/>
      <c r="W130" s="69">
        <f>VLOOKUP(A:A,[10]CXMDXSHZ!$B:$D,3,0)</f>
        <v>11307.98</v>
      </c>
      <c r="X130" s="109">
        <f t="shared" ref="X130:X146" si="55">W130/G130</f>
        <v>1.00964107142857</v>
      </c>
      <c r="Y130" s="110">
        <f t="shared" ref="Y130:Y146" si="56">W130/H130</f>
        <v>0.925504315476192</v>
      </c>
      <c r="Z130" s="103">
        <f t="shared" si="51"/>
        <v>100</v>
      </c>
      <c r="AA130" s="103">
        <v>100</v>
      </c>
      <c r="AB130" s="110" t="s">
        <v>309</v>
      </c>
      <c r="AC130" s="93" t="str">
        <f>VLOOKUP(A:A,[7]门店PK分组!$A:$N,14,0)</f>
        <v>黄霞</v>
      </c>
    </row>
    <row r="131" s="93" customFormat="1" spans="1:29">
      <c r="A131" s="101">
        <v>539</v>
      </c>
      <c r="B131" s="101" t="s">
        <v>180</v>
      </c>
      <c r="C131" s="101" t="s">
        <v>173</v>
      </c>
      <c r="D131" s="102">
        <v>4</v>
      </c>
      <c r="E131" s="102">
        <v>100</v>
      </c>
      <c r="F131" s="63">
        <v>300</v>
      </c>
      <c r="G131" s="93">
        <v>12100</v>
      </c>
      <c r="H131" s="103">
        <f>VLOOKUP(A:A,[11]门店PK分组!A:J,10,0)</f>
        <v>13200</v>
      </c>
      <c r="I131" s="95">
        <v>2798.54158571428</v>
      </c>
      <c r="J131" s="98">
        <v>0.231284428571428</v>
      </c>
      <c r="K131" s="108">
        <f>VLOOKUP(A:A,[8]CXMDXSHZ!$B:$D,3,0)</f>
        <v>4689.18</v>
      </c>
      <c r="L131" s="110">
        <f t="shared" si="52"/>
        <v>0.387535537190083</v>
      </c>
      <c r="M131" s="110">
        <f t="shared" si="53"/>
        <v>0.355240909090909</v>
      </c>
      <c r="N131" s="110"/>
      <c r="O131" s="111"/>
      <c r="P131" s="110"/>
      <c r="Q131" s="69">
        <f>VLOOKUP(A:A,[9]CXMDXSHZ!$B:$D,3,0)</f>
        <v>13178.81</v>
      </c>
      <c r="R131" s="109">
        <f t="shared" si="54"/>
        <v>1.08915785123967</v>
      </c>
      <c r="S131" s="110">
        <f t="shared" si="37"/>
        <v>0.998394696969697</v>
      </c>
      <c r="T131" s="103">
        <f>E131</f>
        <v>100</v>
      </c>
      <c r="U131" s="103">
        <v>100</v>
      </c>
      <c r="V131" s="110" t="s">
        <v>310</v>
      </c>
      <c r="W131" s="69">
        <f>VLOOKUP(A:A,[10]CXMDXSHZ!$B:$D,3,0)</f>
        <v>4085.14</v>
      </c>
      <c r="X131" s="110">
        <f t="shared" si="55"/>
        <v>0.337614876033058</v>
      </c>
      <c r="Y131" s="110">
        <f t="shared" si="56"/>
        <v>0.309480303030303</v>
      </c>
      <c r="Z131" s="110"/>
      <c r="AA131" s="103"/>
      <c r="AB131" s="110"/>
      <c r="AC131" s="93" t="str">
        <f>VLOOKUP(A:A,[7]门店PK分组!$A:$N,14,0)</f>
        <v>熊小玲</v>
      </c>
    </row>
    <row r="132" s="64" customFormat="1" spans="1:29">
      <c r="A132" s="61">
        <v>748</v>
      </c>
      <c r="B132" s="61" t="s">
        <v>181</v>
      </c>
      <c r="C132" s="61" t="s">
        <v>173</v>
      </c>
      <c r="D132" s="62">
        <v>5</v>
      </c>
      <c r="E132" s="62">
        <v>100</v>
      </c>
      <c r="F132" s="63">
        <v>300</v>
      </c>
      <c r="G132" s="64">
        <v>11440</v>
      </c>
      <c r="H132" s="95">
        <f>VLOOKUP(A:A,[11]门店PK分组!A:J,10,0)</f>
        <v>12480</v>
      </c>
      <c r="I132" s="95">
        <v>3158.49411428572</v>
      </c>
      <c r="J132" s="98">
        <v>0.276092142857143</v>
      </c>
      <c r="K132" s="108">
        <f>VLOOKUP(A:A,[8]CXMDXSHZ!$B:$D,3,0)</f>
        <v>3759.25</v>
      </c>
      <c r="L132" s="98">
        <f t="shared" si="52"/>
        <v>0.328605769230769</v>
      </c>
      <c r="M132" s="98">
        <f t="shared" si="53"/>
        <v>0.301221955128205</v>
      </c>
      <c r="N132" s="98"/>
      <c r="O132" s="97"/>
      <c r="P132" s="98"/>
      <c r="Q132" s="69">
        <f>VLOOKUP(A:A,[9]CXMDXSHZ!$B:$D,3,0)</f>
        <v>3756.43</v>
      </c>
      <c r="R132" s="98">
        <f t="shared" si="54"/>
        <v>0.328359265734266</v>
      </c>
      <c r="S132" s="98">
        <f t="shared" si="37"/>
        <v>0.300995993589744</v>
      </c>
      <c r="T132" s="98"/>
      <c r="U132" s="95"/>
      <c r="V132" s="98"/>
      <c r="W132" s="69">
        <f>VLOOKUP(A:A,[10]CXMDXSHZ!$B:$D,3,0)</f>
        <v>2647.14</v>
      </c>
      <c r="X132" s="98">
        <f t="shared" si="55"/>
        <v>0.231393356643357</v>
      </c>
      <c r="Y132" s="98">
        <f t="shared" si="56"/>
        <v>0.212110576923077</v>
      </c>
      <c r="Z132" s="98"/>
      <c r="AA132" s="95"/>
      <c r="AB132" s="98"/>
      <c r="AC132" s="64" t="str">
        <f>VLOOKUP(A:A,[7]门店PK分组!$A:$N,14,0)</f>
        <v>杨丽</v>
      </c>
    </row>
    <row r="133" s="64" customFormat="1" spans="1:29">
      <c r="A133" s="61">
        <v>594</v>
      </c>
      <c r="B133" s="61" t="s">
        <v>182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11500</v>
      </c>
      <c r="H133" s="95">
        <f>VLOOKUP(A:A,[11]门店PK分组!A:J,10,0)</f>
        <v>12545.4545454545</v>
      </c>
      <c r="I133" s="95">
        <v>3062.04092857143</v>
      </c>
      <c r="J133" s="98">
        <v>0.266264428571428</v>
      </c>
      <c r="K133" s="108">
        <f>VLOOKUP(A:A,[8]CXMDXSHZ!$B:$D,3,0)</f>
        <v>3485.14</v>
      </c>
      <c r="L133" s="98">
        <f t="shared" si="52"/>
        <v>0.303055652173913</v>
      </c>
      <c r="M133" s="98">
        <f t="shared" si="53"/>
        <v>0.277801014492755</v>
      </c>
      <c r="N133" s="98"/>
      <c r="O133" s="97"/>
      <c r="P133" s="98"/>
      <c r="Q133" s="69">
        <f>VLOOKUP(A:A,[9]CXMDXSHZ!$B:$D,3,0)</f>
        <v>4055.52</v>
      </c>
      <c r="R133" s="98">
        <f t="shared" si="54"/>
        <v>0.352653913043478</v>
      </c>
      <c r="S133" s="98">
        <f t="shared" si="37"/>
        <v>0.323266086956523</v>
      </c>
      <c r="T133" s="98"/>
      <c r="U133" s="95"/>
      <c r="V133" s="98"/>
      <c r="W133" s="69">
        <f>VLOOKUP(A:A,[10]CXMDXSHZ!$B:$D,3,0)</f>
        <v>3998.62</v>
      </c>
      <c r="X133" s="98">
        <f t="shared" si="55"/>
        <v>0.347706086956522</v>
      </c>
      <c r="Y133" s="98">
        <f t="shared" si="56"/>
        <v>0.318730579710146</v>
      </c>
      <c r="Z133" s="98"/>
      <c r="AA133" s="95"/>
      <c r="AB133" s="98"/>
      <c r="AC133" s="64" t="str">
        <f>VLOOKUP(A:A,[7]门店PK分组!$A:$N,14,0)</f>
        <v>李沙1</v>
      </c>
    </row>
    <row r="134" s="93" customFormat="1" spans="1:29">
      <c r="A134" s="101">
        <v>102564</v>
      </c>
      <c r="B134" s="101" t="s">
        <v>183</v>
      </c>
      <c r="C134" s="101" t="s">
        <v>173</v>
      </c>
      <c r="D134" s="102">
        <v>6</v>
      </c>
      <c r="E134" s="102">
        <v>100</v>
      </c>
      <c r="F134" s="63">
        <v>300</v>
      </c>
      <c r="G134" s="93">
        <v>9500</v>
      </c>
      <c r="H134" s="103">
        <f>VLOOKUP(A:A,[11]门店PK分组!A:J,10,0)</f>
        <v>10363.6363636364</v>
      </c>
      <c r="I134" s="95">
        <v>2375.22528571429</v>
      </c>
      <c r="J134" s="98">
        <v>0.250023714285715</v>
      </c>
      <c r="K134" s="108">
        <f>VLOOKUP(A:A,[8]CXMDXSHZ!$B:$D,3,0)</f>
        <v>6479.54</v>
      </c>
      <c r="L134" s="110">
        <f t="shared" si="52"/>
        <v>0.682056842105263</v>
      </c>
      <c r="M134" s="110">
        <f t="shared" si="53"/>
        <v>0.625218771929822</v>
      </c>
      <c r="N134" s="110"/>
      <c r="O134" s="111"/>
      <c r="P134" s="110"/>
      <c r="Q134" s="69">
        <f>VLOOKUP(A:A,[9]CXMDXSHZ!$B:$D,3,0)</f>
        <v>4721.54</v>
      </c>
      <c r="R134" s="110">
        <f t="shared" si="54"/>
        <v>0.497004210526316</v>
      </c>
      <c r="S134" s="110">
        <f t="shared" si="37"/>
        <v>0.455587192982455</v>
      </c>
      <c r="T134" s="110"/>
      <c r="U134" s="103"/>
      <c r="V134" s="110"/>
      <c r="W134" s="69">
        <f>VLOOKUP(A:A,[10]CXMDXSHZ!$B:$D,3,0)</f>
        <v>9510.72</v>
      </c>
      <c r="X134" s="109">
        <f t="shared" si="55"/>
        <v>1.00112842105263</v>
      </c>
      <c r="Y134" s="110">
        <f t="shared" si="56"/>
        <v>0.917701052631576</v>
      </c>
      <c r="Z134" s="103">
        <f>E134</f>
        <v>100</v>
      </c>
      <c r="AA134" s="103">
        <v>100</v>
      </c>
      <c r="AB134" s="110" t="s">
        <v>311</v>
      </c>
      <c r="AC134" s="93" t="str">
        <f>VLOOKUP(A:A,[7]门店PK分组!$A:$N,14,0)</f>
        <v>陈礼凤</v>
      </c>
    </row>
    <row r="135" s="93" customFormat="1" spans="1:29">
      <c r="A135" s="101">
        <v>720</v>
      </c>
      <c r="B135" s="101" t="s">
        <v>184</v>
      </c>
      <c r="C135" s="101" t="s">
        <v>173</v>
      </c>
      <c r="D135" s="102">
        <v>6</v>
      </c>
      <c r="E135" s="102">
        <v>100</v>
      </c>
      <c r="F135" s="63">
        <v>300</v>
      </c>
      <c r="G135" s="93">
        <v>9680</v>
      </c>
      <c r="H135" s="103">
        <f>VLOOKUP(A:A,[11]门店PK分组!A:J,10,0)</f>
        <v>10560</v>
      </c>
      <c r="I135" s="95">
        <v>2521.00526857143</v>
      </c>
      <c r="J135" s="98">
        <v>0.260434428571428</v>
      </c>
      <c r="K135" s="108">
        <f>VLOOKUP(A:A,[8]CXMDXSHZ!$B:$D,3,0)</f>
        <v>2637.86</v>
      </c>
      <c r="L135" s="110">
        <f t="shared" si="52"/>
        <v>0.272506198347107</v>
      </c>
      <c r="M135" s="110">
        <f t="shared" si="53"/>
        <v>0.249797348484848</v>
      </c>
      <c r="N135" s="110"/>
      <c r="O135" s="111"/>
      <c r="P135" s="110"/>
      <c r="Q135" s="69">
        <f>VLOOKUP(A:A,[9]CXMDXSHZ!$B:$D,3,0)</f>
        <v>4614.25</v>
      </c>
      <c r="R135" s="110">
        <f t="shared" si="54"/>
        <v>0.476678719008264</v>
      </c>
      <c r="S135" s="110">
        <f t="shared" si="37"/>
        <v>0.436955492424242</v>
      </c>
      <c r="T135" s="110"/>
      <c r="U135" s="103"/>
      <c r="V135" s="110"/>
      <c r="W135" s="69">
        <f>VLOOKUP(A:A,[10]CXMDXSHZ!$B:$D,3,0)</f>
        <v>5032.35</v>
      </c>
      <c r="X135" s="110">
        <f t="shared" si="55"/>
        <v>0.519870867768595</v>
      </c>
      <c r="Y135" s="110">
        <f t="shared" si="56"/>
        <v>0.476548295454545</v>
      </c>
      <c r="Z135" s="110"/>
      <c r="AA135" s="103"/>
      <c r="AB135" s="110"/>
      <c r="AC135" s="93" t="str">
        <f>VLOOKUP(A:A,[7]门店PK分组!$A:$N,14,0)</f>
        <v>王茹</v>
      </c>
    </row>
    <row r="136" s="64" customFormat="1" spans="1:29">
      <c r="A136" s="61">
        <v>549</v>
      </c>
      <c r="B136" s="61" t="s">
        <v>185</v>
      </c>
      <c r="C136" s="61" t="s">
        <v>173</v>
      </c>
      <c r="D136" s="62">
        <v>7</v>
      </c>
      <c r="E136" s="62">
        <v>100</v>
      </c>
      <c r="F136" s="63">
        <v>300</v>
      </c>
      <c r="G136" s="64">
        <v>8800</v>
      </c>
      <c r="H136" s="95">
        <f>VLOOKUP(A:A,[11]门店PK分组!A:J,10,0)</f>
        <v>9600</v>
      </c>
      <c r="I136" s="95">
        <v>2151.83634285714</v>
      </c>
      <c r="J136" s="98">
        <v>0.244526857142857</v>
      </c>
      <c r="K136" s="108">
        <f>VLOOKUP(A:A,[8]CXMDXSHZ!$B:$D,3,0)</f>
        <v>8893.12</v>
      </c>
      <c r="L136" s="109">
        <f t="shared" si="52"/>
        <v>1.01058181818182</v>
      </c>
      <c r="M136" s="98">
        <f t="shared" si="53"/>
        <v>0.926366666666667</v>
      </c>
      <c r="N136" s="95">
        <f>E136</f>
        <v>100</v>
      </c>
      <c r="O136" s="97">
        <v>100</v>
      </c>
      <c r="P136" s="98" t="s">
        <v>312</v>
      </c>
      <c r="Q136" s="69">
        <f>VLOOKUP(A:A,[9]CXMDXSHZ!$B:$D,3,0)</f>
        <v>5736.26</v>
      </c>
      <c r="R136" s="98">
        <f t="shared" si="54"/>
        <v>0.651847727272727</v>
      </c>
      <c r="S136" s="98">
        <f t="shared" si="37"/>
        <v>0.597527083333333</v>
      </c>
      <c r="T136" s="98"/>
      <c r="U136" s="95"/>
      <c r="V136" s="98"/>
      <c r="W136" s="69">
        <f>VLOOKUP(A:A,[10]CXMDXSHZ!$B:$D,3,0)</f>
        <v>4595.26</v>
      </c>
      <c r="X136" s="98">
        <f t="shared" si="55"/>
        <v>0.522188636363636</v>
      </c>
      <c r="Y136" s="98">
        <f t="shared" si="56"/>
        <v>0.478672916666667</v>
      </c>
      <c r="Z136" s="98"/>
      <c r="AA136" s="95"/>
      <c r="AB136" s="98"/>
      <c r="AC136" s="64" t="str">
        <f>VLOOKUP(A:A,[7]门店PK分组!$A:$N,14,0)</f>
        <v>许静</v>
      </c>
    </row>
    <row r="137" s="64" customFormat="1" spans="1:29">
      <c r="A137" s="61">
        <v>732</v>
      </c>
      <c r="B137" s="61" t="s">
        <v>186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9660</v>
      </c>
      <c r="H137" s="95">
        <f>VLOOKUP(A:A,[11]门店PK分组!A:J,10,0)</f>
        <v>10538.1818181818</v>
      </c>
      <c r="I137" s="95">
        <v>2457.06516</v>
      </c>
      <c r="J137" s="98">
        <v>0.254354571428572</v>
      </c>
      <c r="K137" s="108">
        <f>VLOOKUP(A:A,[8]CXMDXSHZ!$B:$D,3,0)</f>
        <v>5013.24</v>
      </c>
      <c r="L137" s="98">
        <f t="shared" si="52"/>
        <v>0.518968944099379</v>
      </c>
      <c r="M137" s="98">
        <f t="shared" si="53"/>
        <v>0.475721532091098</v>
      </c>
      <c r="N137" s="98"/>
      <c r="O137" s="97"/>
      <c r="P137" s="98"/>
      <c r="Q137" s="69">
        <f>VLOOKUP(A:A,[9]CXMDXSHZ!$B:$D,3,0)</f>
        <v>4415.12</v>
      </c>
      <c r="R137" s="98">
        <f t="shared" si="54"/>
        <v>0.457051759834369</v>
      </c>
      <c r="S137" s="98">
        <f t="shared" si="37"/>
        <v>0.418964113181505</v>
      </c>
      <c r="T137" s="98"/>
      <c r="U137" s="95"/>
      <c r="V137" s="98"/>
      <c r="W137" s="69">
        <f>VLOOKUP(A:A,[10]CXMDXSHZ!$B:$D,3,0)</f>
        <v>3296.51</v>
      </c>
      <c r="X137" s="98">
        <f t="shared" si="55"/>
        <v>0.341253623188406</v>
      </c>
      <c r="Y137" s="98">
        <f t="shared" si="56"/>
        <v>0.312815821256039</v>
      </c>
      <c r="Z137" s="98"/>
      <c r="AA137" s="95"/>
      <c r="AB137" s="98"/>
      <c r="AC137" s="64" t="str">
        <f>VLOOKUP(A:A,[7]门店PK分组!$A:$N,14,0)</f>
        <v>汪梦雨</v>
      </c>
    </row>
    <row r="138" s="93" customFormat="1" spans="1:29">
      <c r="A138" s="101">
        <v>104533</v>
      </c>
      <c r="B138" s="101" t="s">
        <v>187</v>
      </c>
      <c r="C138" s="101" t="s">
        <v>173</v>
      </c>
      <c r="D138" s="102">
        <v>8</v>
      </c>
      <c r="E138" s="102">
        <v>100</v>
      </c>
      <c r="F138" s="63">
        <v>300</v>
      </c>
      <c r="G138" s="93">
        <v>9200</v>
      </c>
      <c r="H138" s="103">
        <f>VLOOKUP(A:A,[11]门店PK分组!A:J,10,0)</f>
        <v>10036.3636363636</v>
      </c>
      <c r="I138" s="95">
        <v>2579.8916</v>
      </c>
      <c r="J138" s="98">
        <v>0.280423</v>
      </c>
      <c r="K138" s="108">
        <f>VLOOKUP(A:A,[8]CXMDXSHZ!$B:$D,3,0)</f>
        <v>3029.25</v>
      </c>
      <c r="L138" s="110">
        <f t="shared" si="52"/>
        <v>0.329266304347826</v>
      </c>
      <c r="M138" s="110">
        <f t="shared" si="53"/>
        <v>0.301827445652175</v>
      </c>
      <c r="N138" s="110"/>
      <c r="O138" s="111"/>
      <c r="P138" s="110"/>
      <c r="Q138" s="69">
        <f>VLOOKUP(A:A,[9]CXMDXSHZ!$B:$D,3,0)</f>
        <v>3137.31</v>
      </c>
      <c r="R138" s="110">
        <f t="shared" si="54"/>
        <v>0.341011956521739</v>
      </c>
      <c r="S138" s="110">
        <f t="shared" si="37"/>
        <v>0.312594293478262</v>
      </c>
      <c r="T138" s="110"/>
      <c r="U138" s="103"/>
      <c r="V138" s="110"/>
      <c r="W138" s="69">
        <f>VLOOKUP(A:A,[10]CXMDXSHZ!$B:$D,3,0)</f>
        <v>4700.32</v>
      </c>
      <c r="X138" s="110">
        <f t="shared" si="55"/>
        <v>0.510904347826087</v>
      </c>
      <c r="Y138" s="110">
        <f t="shared" si="56"/>
        <v>0.468328985507248</v>
      </c>
      <c r="Z138" s="110"/>
      <c r="AA138" s="103"/>
      <c r="AB138" s="110"/>
      <c r="AC138" s="93" t="str">
        <f>VLOOKUP(A:A,[7]门店PK分组!$A:$N,14,0)</f>
        <v>闵巧</v>
      </c>
    </row>
    <row r="139" s="93" customFormat="1" spans="1:29">
      <c r="A139" s="101">
        <v>117923</v>
      </c>
      <c r="B139" s="101" t="s">
        <v>188</v>
      </c>
      <c r="C139" s="101" t="s">
        <v>173</v>
      </c>
      <c r="D139" s="102">
        <v>8</v>
      </c>
      <c r="E139" s="102">
        <v>100</v>
      </c>
      <c r="F139" s="63">
        <v>300</v>
      </c>
      <c r="G139" s="93">
        <v>8050</v>
      </c>
      <c r="H139" s="103">
        <f>VLOOKUP(A:A,[11]门店PK分组!A:J,10,0)</f>
        <v>8781.81818181818</v>
      </c>
      <c r="I139" s="95">
        <v>2075.7132</v>
      </c>
      <c r="J139" s="98">
        <v>0.257852571428572</v>
      </c>
      <c r="K139" s="108">
        <f>VLOOKUP(A:A,[8]CXMDXSHZ!$B:$D,3,0)</f>
        <v>8112.98</v>
      </c>
      <c r="L139" s="109">
        <f t="shared" si="52"/>
        <v>1.00782360248447</v>
      </c>
      <c r="M139" s="110">
        <f t="shared" si="53"/>
        <v>0.923838302277433</v>
      </c>
      <c r="N139" s="103">
        <f>E139</f>
        <v>100</v>
      </c>
      <c r="O139" s="111">
        <v>200</v>
      </c>
      <c r="P139" s="110" t="s">
        <v>313</v>
      </c>
      <c r="Q139" s="69">
        <f>VLOOKUP(A:A,[9]CXMDXSHZ!$B:$D,3,0)</f>
        <v>2906.57</v>
      </c>
      <c r="R139" s="110">
        <f t="shared" si="54"/>
        <v>0.361064596273292</v>
      </c>
      <c r="S139" s="110">
        <f t="shared" si="37"/>
        <v>0.330975879917184</v>
      </c>
      <c r="T139" s="110"/>
      <c r="U139" s="103"/>
      <c r="V139" s="110"/>
      <c r="W139" s="69">
        <f>VLOOKUP(A:A,[10]CXMDXSHZ!$B:$D,3,0)</f>
        <v>2265.73</v>
      </c>
      <c r="X139" s="110">
        <f t="shared" si="55"/>
        <v>0.281457142857143</v>
      </c>
      <c r="Y139" s="110">
        <f t="shared" si="56"/>
        <v>0.258002380952381</v>
      </c>
      <c r="Z139" s="110"/>
      <c r="AA139" s="103"/>
      <c r="AB139" s="110"/>
      <c r="AC139" s="93" t="str">
        <f>VLOOKUP(A:A,[7]门店PK分组!$A:$N,14,0)</f>
        <v>李娟</v>
      </c>
    </row>
    <row r="140" s="93" customFormat="1" spans="1:29">
      <c r="A140" s="101">
        <v>117637</v>
      </c>
      <c r="B140" s="101" t="s">
        <v>189</v>
      </c>
      <c r="C140" s="101" t="s">
        <v>173</v>
      </c>
      <c r="D140" s="102">
        <v>8</v>
      </c>
      <c r="E140" s="102">
        <v>100</v>
      </c>
      <c r="F140" s="63">
        <v>300</v>
      </c>
      <c r="G140" s="93">
        <v>8050</v>
      </c>
      <c r="H140" s="103">
        <f>VLOOKUP(A:A,[11]门店PK分组!A:J,10,0)</f>
        <v>8781.81818181818</v>
      </c>
      <c r="I140" s="95">
        <v>2001.9637</v>
      </c>
      <c r="J140" s="98">
        <v>0.248691142857143</v>
      </c>
      <c r="K140" s="108">
        <f>VLOOKUP(A:A,[8]CXMDXSHZ!$B:$D,3,0)</f>
        <v>6082.91</v>
      </c>
      <c r="L140" s="110">
        <f t="shared" si="52"/>
        <v>0.75564099378882</v>
      </c>
      <c r="M140" s="110">
        <f t="shared" si="53"/>
        <v>0.692670910973085</v>
      </c>
      <c r="N140" s="110"/>
      <c r="O140" s="111"/>
      <c r="P140" s="110"/>
      <c r="Q140" s="69">
        <f>VLOOKUP(A:A,[9]CXMDXSHZ!$B:$D,3,0)</f>
        <v>2219.28</v>
      </c>
      <c r="R140" s="110">
        <f t="shared" si="54"/>
        <v>0.275686956521739</v>
      </c>
      <c r="S140" s="110">
        <f t="shared" si="37"/>
        <v>0.252713043478261</v>
      </c>
      <c r="T140" s="110"/>
      <c r="U140" s="103"/>
      <c r="V140" s="110"/>
      <c r="W140" s="69">
        <f>VLOOKUP(A:A,[10]CXMDXSHZ!$B:$D,3,0)</f>
        <v>3246.52</v>
      </c>
      <c r="X140" s="110">
        <f t="shared" si="55"/>
        <v>0.403294409937888</v>
      </c>
      <c r="Y140" s="110">
        <f t="shared" si="56"/>
        <v>0.369686542443064</v>
      </c>
      <c r="Z140" s="110"/>
      <c r="AA140" s="103"/>
      <c r="AB140" s="110"/>
      <c r="AC140" s="93" t="str">
        <f>VLOOKUP(A:A,[7]门店PK分组!$A:$N,14,0)</f>
        <v>叶程</v>
      </c>
    </row>
    <row r="141" s="64" customFormat="1" spans="1:29">
      <c r="A141" s="61">
        <v>123007</v>
      </c>
      <c r="B141" s="61" t="s">
        <v>190</v>
      </c>
      <c r="C141" s="61" t="s">
        <v>173</v>
      </c>
      <c r="D141" s="62">
        <v>9</v>
      </c>
      <c r="E141" s="62">
        <v>50</v>
      </c>
      <c r="F141" s="63">
        <v>150</v>
      </c>
      <c r="G141" s="64">
        <v>6400</v>
      </c>
      <c r="H141" s="95">
        <f>VLOOKUP(A:A,[11]门店PK分组!A:J,10,0)</f>
        <v>6981.81818181818</v>
      </c>
      <c r="I141" s="95">
        <v>1599.08571428572</v>
      </c>
      <c r="J141" s="98">
        <v>0.249857142857143</v>
      </c>
      <c r="K141" s="108">
        <f>VLOOKUP(A:A,[8]CXMDXSHZ!$B:$D,3,0)</f>
        <v>2437.19</v>
      </c>
      <c r="L141" s="98">
        <f t="shared" si="52"/>
        <v>0.3808109375</v>
      </c>
      <c r="M141" s="98">
        <f t="shared" si="53"/>
        <v>0.349076692708333</v>
      </c>
      <c r="N141" s="98"/>
      <c r="O141" s="97"/>
      <c r="P141" s="98"/>
      <c r="Q141" s="69">
        <f>VLOOKUP(A:A,[9]CXMDXSHZ!$B:$D,3,0)</f>
        <v>2346.81</v>
      </c>
      <c r="R141" s="98">
        <f t="shared" si="54"/>
        <v>0.3666890625</v>
      </c>
      <c r="S141" s="98">
        <f t="shared" si="37"/>
        <v>0.336131640625</v>
      </c>
      <c r="T141" s="98"/>
      <c r="U141" s="95"/>
      <c r="V141" s="98"/>
      <c r="W141" s="69">
        <f>VLOOKUP(A:A,[10]CXMDXSHZ!$B:$D,3,0)</f>
        <v>3857.8</v>
      </c>
      <c r="X141" s="98">
        <f t="shared" si="55"/>
        <v>0.60278125</v>
      </c>
      <c r="Y141" s="98">
        <f t="shared" si="56"/>
        <v>0.552549479166667</v>
      </c>
      <c r="Z141" s="98"/>
      <c r="AA141" s="95"/>
      <c r="AB141" s="98"/>
      <c r="AC141" s="64" t="str">
        <f>VLOOKUP(A:A,[7]门店PK分组!$A:$N,14,0)</f>
        <v>李秀辉</v>
      </c>
    </row>
    <row r="142" s="64" customFormat="1" spans="1:29">
      <c r="A142" s="61">
        <v>591</v>
      </c>
      <c r="B142" s="61" t="s">
        <v>191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5500</v>
      </c>
      <c r="H142" s="95">
        <f>VLOOKUP(A:A,[11]门店PK分组!A:J,10,0)</f>
        <v>6000</v>
      </c>
      <c r="I142" s="95">
        <v>1298.6325</v>
      </c>
      <c r="J142" s="98">
        <v>0.236115</v>
      </c>
      <c r="K142" s="108">
        <f>VLOOKUP(A:A,[8]CXMDXSHZ!$B:$D,3,0)</f>
        <v>5508.59</v>
      </c>
      <c r="L142" s="109">
        <f t="shared" si="52"/>
        <v>1.00156181818182</v>
      </c>
      <c r="M142" s="98">
        <f t="shared" si="53"/>
        <v>0.918098333333333</v>
      </c>
      <c r="N142" s="95">
        <f>E142</f>
        <v>50</v>
      </c>
      <c r="O142" s="97">
        <v>50</v>
      </c>
      <c r="P142" s="98" t="s">
        <v>314</v>
      </c>
      <c r="Q142" s="69">
        <f>VLOOKUP(A:A,[9]CXMDXSHZ!$B:$D,3,0)</f>
        <v>2177.8</v>
      </c>
      <c r="R142" s="98">
        <f t="shared" si="54"/>
        <v>0.395963636363636</v>
      </c>
      <c r="S142" s="98">
        <f t="shared" si="37"/>
        <v>0.362966666666667</v>
      </c>
      <c r="T142" s="98"/>
      <c r="U142" s="95"/>
      <c r="V142" s="98"/>
      <c r="W142" s="69">
        <f>VLOOKUP(A:A,[10]CXMDXSHZ!$B:$D,3,0)</f>
        <v>1369.21</v>
      </c>
      <c r="X142" s="98">
        <f t="shared" si="55"/>
        <v>0.248947272727273</v>
      </c>
      <c r="Y142" s="98">
        <f t="shared" si="56"/>
        <v>0.228201666666667</v>
      </c>
      <c r="Z142" s="98"/>
      <c r="AA142" s="95"/>
      <c r="AB142" s="98"/>
      <c r="AC142" s="64" t="str">
        <f>VLOOKUP(A:A,[7]门店PK分组!$A:$N,14,0)</f>
        <v>万义丽</v>
      </c>
    </row>
    <row r="143" s="93" customFormat="1" spans="1:29">
      <c r="A143" s="101">
        <v>122686</v>
      </c>
      <c r="B143" s="101" t="s">
        <v>192</v>
      </c>
      <c r="C143" s="101" t="s">
        <v>173</v>
      </c>
      <c r="D143" s="102">
        <v>10</v>
      </c>
      <c r="E143" s="102" t="s">
        <v>315</v>
      </c>
      <c r="F143" s="63">
        <v>150</v>
      </c>
      <c r="G143" s="93">
        <v>4400</v>
      </c>
      <c r="H143" s="103">
        <f>VLOOKUP(A:A,[11]门店PK分组!A:J,10,0)</f>
        <v>4800</v>
      </c>
      <c r="I143" s="95">
        <v>1062.72571428571</v>
      </c>
      <c r="J143" s="98">
        <v>0.241528571428572</v>
      </c>
      <c r="K143" s="108">
        <f>VLOOKUP(A:A,[8]CXMDXSHZ!$B:$D,3,0)</f>
        <v>870.4</v>
      </c>
      <c r="L143" s="110">
        <f t="shared" si="52"/>
        <v>0.197818181818182</v>
      </c>
      <c r="M143" s="110">
        <f t="shared" si="53"/>
        <v>0.181333333333333</v>
      </c>
      <c r="N143" s="110"/>
      <c r="O143" s="111"/>
      <c r="P143" s="110"/>
      <c r="Q143" s="69">
        <f>VLOOKUP(A:A,[9]CXMDXSHZ!$B:$D,3,0)</f>
        <v>1280.6</v>
      </c>
      <c r="R143" s="110">
        <f t="shared" si="54"/>
        <v>0.291045454545455</v>
      </c>
      <c r="S143" s="110">
        <f t="shared" si="37"/>
        <v>0.266791666666667</v>
      </c>
      <c r="T143" s="110"/>
      <c r="U143" s="103"/>
      <c r="V143" s="110"/>
      <c r="W143" s="69">
        <f>VLOOKUP(A:A,[10]CXMDXSHZ!$B:$D,3,0)</f>
        <v>2566.42</v>
      </c>
      <c r="X143" s="110">
        <f t="shared" si="55"/>
        <v>0.583277272727273</v>
      </c>
      <c r="Y143" s="110">
        <f t="shared" si="56"/>
        <v>0.534670833333333</v>
      </c>
      <c r="Z143" s="110"/>
      <c r="AA143" s="103"/>
      <c r="AB143" s="110"/>
      <c r="AC143" s="93" t="str">
        <f>VLOOKUP(A:A,[7]门店PK分组!$A:$N,14,0)</f>
        <v>方晓敏</v>
      </c>
    </row>
    <row r="144" s="93" customFormat="1" spans="1:29">
      <c r="A144" s="101">
        <v>122718</v>
      </c>
      <c r="B144" s="101" t="s">
        <v>193</v>
      </c>
      <c r="C144" s="101" t="s">
        <v>173</v>
      </c>
      <c r="D144" s="102">
        <v>10</v>
      </c>
      <c r="E144" s="102" t="s">
        <v>316</v>
      </c>
      <c r="F144" s="63">
        <v>150</v>
      </c>
      <c r="G144" s="93">
        <v>4400</v>
      </c>
      <c r="H144" s="103">
        <f>VLOOKUP(A:A,[11]门店PK分组!A:J,10,0)</f>
        <v>4800</v>
      </c>
      <c r="I144" s="95">
        <v>952.78857142857</v>
      </c>
      <c r="J144" s="98">
        <v>0.216542857142857</v>
      </c>
      <c r="K144" s="108">
        <f>VLOOKUP(A:A,[8]CXMDXSHZ!$B:$D,3,0)</f>
        <v>2053.02</v>
      </c>
      <c r="L144" s="110">
        <f t="shared" si="52"/>
        <v>0.466595454545455</v>
      </c>
      <c r="M144" s="110">
        <f t="shared" si="53"/>
        <v>0.4277125</v>
      </c>
      <c r="N144" s="110"/>
      <c r="O144" s="111"/>
      <c r="P144" s="110"/>
      <c r="Q144" s="69">
        <f>VLOOKUP(A:A,[9]CXMDXSHZ!$B:$D,3,0)</f>
        <v>1755.24</v>
      </c>
      <c r="R144" s="110">
        <f t="shared" si="54"/>
        <v>0.398918181818182</v>
      </c>
      <c r="S144" s="110">
        <f>Q144/H144</f>
        <v>0.365675</v>
      </c>
      <c r="T144" s="110"/>
      <c r="U144" s="103"/>
      <c r="V144" s="110"/>
      <c r="W144" s="69">
        <f>VLOOKUP(A:A,[10]CXMDXSHZ!$B:$D,3,0)</f>
        <v>1501.64</v>
      </c>
      <c r="X144" s="110">
        <f t="shared" si="55"/>
        <v>0.341281818181818</v>
      </c>
      <c r="Y144" s="110">
        <f t="shared" si="56"/>
        <v>0.312841666666667</v>
      </c>
      <c r="Z144" s="110"/>
      <c r="AA144" s="103"/>
      <c r="AB144" s="110"/>
      <c r="AC144" s="93" t="str">
        <f>VLOOKUP(A:A,[7]门店PK分组!$A:$N,14,0)</f>
        <v>牟彩云</v>
      </c>
    </row>
    <row r="145" s="64" customFormat="1" spans="6:37">
      <c r="F145" s="68"/>
      <c r="G145" s="64">
        <f t="shared" ref="G145:K145" si="57">SUM(G2:G144)</f>
        <v>2192861</v>
      </c>
      <c r="H145" s="64">
        <f t="shared" si="57"/>
        <v>2392212</v>
      </c>
      <c r="I145" s="95"/>
      <c r="K145" s="96">
        <f t="shared" si="57"/>
        <v>1908926.38</v>
      </c>
      <c r="L145" s="98">
        <f t="shared" si="52"/>
        <v>0.870518642084473</v>
      </c>
      <c r="M145" s="98">
        <f t="shared" si="53"/>
        <v>0.797975421910766</v>
      </c>
      <c r="N145" s="126">
        <v>9300</v>
      </c>
      <c r="O145" s="127">
        <v>6700</v>
      </c>
      <c r="Q145" s="69">
        <f>SUM(Q2:Q144)</f>
        <v>1576651.3</v>
      </c>
      <c r="R145" s="64">
        <f t="shared" si="54"/>
        <v>0.718992813497983</v>
      </c>
      <c r="S145" s="64">
        <f>Q145/H145</f>
        <v>0.659076745706484</v>
      </c>
      <c r="T145" s="126">
        <v>6950</v>
      </c>
      <c r="U145" s="127">
        <v>5500</v>
      </c>
      <c r="W145" s="69">
        <f>SUM(W2:W144)</f>
        <v>1537642.78</v>
      </c>
      <c r="X145" s="64">
        <f t="shared" si="55"/>
        <v>0.701203943159188</v>
      </c>
      <c r="Y145" s="98">
        <f t="shared" si="56"/>
        <v>0.642770281229256</v>
      </c>
      <c r="Z145" s="126">
        <v>5850</v>
      </c>
      <c r="AA145" s="127">
        <v>5050</v>
      </c>
      <c r="AF145" s="126">
        <v>600</v>
      </c>
      <c r="AG145" s="126"/>
      <c r="AH145" s="126"/>
      <c r="AI145" s="126">
        <v>400</v>
      </c>
      <c r="AJ145" s="64">
        <f>AF145+AI145+AA145+Z145+U145+T145+O145+N145</f>
        <v>40350</v>
      </c>
      <c r="AK145" s="64">
        <f>49250-40350</f>
        <v>8900</v>
      </c>
    </row>
    <row r="146" s="64" customFormat="1" hidden="1" spans="6:36">
      <c r="F146" s="68"/>
      <c r="I146" s="95"/>
      <c r="K146" s="96"/>
      <c r="O146" s="97"/>
      <c r="Q146" s="68">
        <f>Q145/G145</f>
        <v>0.718992813497983</v>
      </c>
      <c r="U146" s="95"/>
      <c r="W146" s="69" t="e">
        <f>VLOOKUP(A:A,[10]CXMDXSHZ!$B:$D,3,0)</f>
        <v>#N/A</v>
      </c>
      <c r="X146" s="64" t="e">
        <f t="shared" si="55"/>
        <v>#N/A</v>
      </c>
      <c r="Y146" s="98" t="e">
        <f t="shared" si="56"/>
        <v>#N/A</v>
      </c>
      <c r="AA146" s="95"/>
      <c r="AJ146" s="64" t="s">
        <v>317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318</v>
      </c>
    </row>
    <row r="2" ht="27.75" spans="1:6">
      <c r="A2" s="72" t="s">
        <v>319</v>
      </c>
      <c r="B2" s="73" t="s">
        <v>320</v>
      </c>
      <c r="C2" s="73" t="s">
        <v>321</v>
      </c>
      <c r="D2" s="73" t="s">
        <v>322</v>
      </c>
      <c r="E2" s="73" t="s">
        <v>323</v>
      </c>
      <c r="F2" s="73" t="s">
        <v>324</v>
      </c>
    </row>
    <row r="3" ht="14.25" spans="1:6">
      <c r="A3" s="74" t="s">
        <v>325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326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327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328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329</v>
      </c>
    </row>
    <row r="11" ht="27.75" spans="1:6">
      <c r="A11" s="78" t="s">
        <v>319</v>
      </c>
      <c r="B11" s="73" t="s">
        <v>320</v>
      </c>
      <c r="C11" s="73" t="s">
        <v>321</v>
      </c>
      <c r="D11" s="73" t="s">
        <v>322</v>
      </c>
      <c r="E11" s="73" t="s">
        <v>323</v>
      </c>
      <c r="F11" s="73" t="s">
        <v>324</v>
      </c>
    </row>
    <row r="12" ht="15" spans="1:6">
      <c r="A12" s="79" t="s">
        <v>325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326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327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328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330</v>
      </c>
      <c r="B19" t="s">
        <v>331</v>
      </c>
    </row>
    <row r="20" ht="27.75" spans="1:6">
      <c r="A20" s="78" t="s">
        <v>319</v>
      </c>
      <c r="B20" s="72" t="s">
        <v>320</v>
      </c>
      <c r="C20" s="72" t="s">
        <v>321</v>
      </c>
      <c r="D20" s="72" t="s">
        <v>322</v>
      </c>
      <c r="E20" s="72" t="s">
        <v>323</v>
      </c>
      <c r="F20" s="72" t="s">
        <v>324</v>
      </c>
    </row>
    <row r="21" ht="15" spans="1:6">
      <c r="A21" s="79" t="s">
        <v>325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332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327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333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319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334</v>
      </c>
      <c r="C28" s="89" t="s">
        <v>335</v>
      </c>
      <c r="D28" s="85" t="s">
        <v>334</v>
      </c>
      <c r="E28" s="85" t="s">
        <v>334</v>
      </c>
    </row>
    <row r="29" ht="43.5" spans="1:5">
      <c r="A29" s="89" t="s">
        <v>336</v>
      </c>
      <c r="B29" s="89" t="s">
        <v>337</v>
      </c>
      <c r="C29" s="89" t="s">
        <v>338</v>
      </c>
      <c r="D29" s="89" t="s">
        <v>339</v>
      </c>
      <c r="E29" s="79" t="s">
        <v>340</v>
      </c>
    </row>
    <row r="30" ht="29.25" spans="1:5">
      <c r="A30" s="89" t="s">
        <v>341</v>
      </c>
      <c r="B30" s="89" t="s">
        <v>342</v>
      </c>
      <c r="C30" s="89"/>
      <c r="D30" s="89" t="s">
        <v>343</v>
      </c>
      <c r="E30" s="89"/>
    </row>
    <row r="31" ht="15" spans="1:5">
      <c r="A31" s="89" t="s">
        <v>219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194</v>
      </c>
      <c r="B1" s="18" t="s">
        <v>5</v>
      </c>
      <c r="C1" s="18" t="s">
        <v>6</v>
      </c>
      <c r="D1" s="18" t="s">
        <v>7</v>
      </c>
      <c r="E1" s="19" t="s">
        <v>344</v>
      </c>
      <c r="F1" s="20" t="s">
        <v>8</v>
      </c>
      <c r="G1" s="21" t="s">
        <v>345</v>
      </c>
      <c r="H1" s="22" t="s">
        <v>346</v>
      </c>
      <c r="I1" s="22" t="s">
        <v>347</v>
      </c>
      <c r="J1" s="33" t="s">
        <v>348</v>
      </c>
      <c r="K1" s="33" t="s">
        <v>349</v>
      </c>
      <c r="L1" s="34" t="s">
        <v>350</v>
      </c>
      <c r="M1" s="35" t="s">
        <v>351</v>
      </c>
      <c r="N1" s="36" t="s">
        <v>352</v>
      </c>
      <c r="O1" s="37" t="s">
        <v>19</v>
      </c>
      <c r="P1" s="37" t="s">
        <v>20</v>
      </c>
      <c r="Q1" s="42" t="s">
        <v>353</v>
      </c>
      <c r="R1" s="42" t="s">
        <v>354</v>
      </c>
      <c r="S1" s="42" t="s">
        <v>355</v>
      </c>
      <c r="T1" s="42" t="s">
        <v>356</v>
      </c>
      <c r="U1" s="34" t="s">
        <v>350</v>
      </c>
      <c r="V1" s="35" t="s">
        <v>351</v>
      </c>
      <c r="W1" s="36" t="s">
        <v>352</v>
      </c>
      <c r="X1" s="37" t="s">
        <v>28</v>
      </c>
      <c r="Y1" s="37" t="s">
        <v>29</v>
      </c>
      <c r="Z1" s="42" t="s">
        <v>357</v>
      </c>
      <c r="AA1" s="42" t="s">
        <v>358</v>
      </c>
      <c r="AB1" s="44" t="s">
        <v>218</v>
      </c>
      <c r="AC1" s="44" t="s">
        <v>359</v>
      </c>
      <c r="AD1" s="45" t="s">
        <v>360</v>
      </c>
      <c r="AE1" s="45" t="s">
        <v>361</v>
      </c>
      <c r="AF1" s="46" t="s">
        <v>350</v>
      </c>
      <c r="AG1" s="46" t="s">
        <v>351</v>
      </c>
      <c r="AH1" s="50" t="s">
        <v>352</v>
      </c>
      <c r="AI1" s="51" t="s">
        <v>19</v>
      </c>
      <c r="AJ1" s="51" t="s">
        <v>20</v>
      </c>
      <c r="AK1" s="45" t="s">
        <v>362</v>
      </c>
      <c r="AL1" s="45" t="s">
        <v>355</v>
      </c>
      <c r="AM1" s="45" t="s">
        <v>356</v>
      </c>
      <c r="AN1" s="52" t="s">
        <v>28</v>
      </c>
      <c r="AO1" s="52" t="s">
        <v>29</v>
      </c>
      <c r="AP1" s="55" t="s">
        <v>363</v>
      </c>
      <c r="AQ1" s="46" t="s">
        <v>350</v>
      </c>
      <c r="AR1" s="46" t="s">
        <v>351</v>
      </c>
      <c r="AS1" s="50" t="s">
        <v>352</v>
      </c>
      <c r="AT1" s="56"/>
    </row>
    <row r="2" s="2" customFormat="1" spans="1:46">
      <c r="A2" s="23">
        <v>1</v>
      </c>
      <c r="B2" s="24">
        <v>385</v>
      </c>
      <c r="C2" s="24" t="s">
        <v>40</v>
      </c>
      <c r="D2" s="24" t="s">
        <v>41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42</v>
      </c>
      <c r="D3" s="24" t="s">
        <v>41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44</v>
      </c>
      <c r="D4" s="24" t="s">
        <v>41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45</v>
      </c>
      <c r="D5" s="24" t="s">
        <v>41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46</v>
      </c>
      <c r="D6" s="24" t="s">
        <v>41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47</v>
      </c>
      <c r="D7" s="24" t="s">
        <v>48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50</v>
      </c>
      <c r="D8" s="24" t="s">
        <v>48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51</v>
      </c>
      <c r="D9" s="24" t="s">
        <v>48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52</v>
      </c>
      <c r="D10" s="24" t="s">
        <v>48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53</v>
      </c>
      <c r="D11" s="24" t="s">
        <v>48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54</v>
      </c>
      <c r="D12" s="24" t="s">
        <v>48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55</v>
      </c>
      <c r="D13" s="24" t="s">
        <v>48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56</v>
      </c>
      <c r="D14" s="24" t="s">
        <v>48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57</v>
      </c>
      <c r="D15" s="24" t="s">
        <v>48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58</v>
      </c>
      <c r="D16" s="24" t="s">
        <v>48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59</v>
      </c>
      <c r="D17" s="24" t="s">
        <v>48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60</v>
      </c>
      <c r="D18" s="24" t="s">
        <v>48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61</v>
      </c>
      <c r="D19" s="24" t="s">
        <v>48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62</v>
      </c>
      <c r="D20" s="24" t="s">
        <v>48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63</v>
      </c>
      <c r="D21" s="24" t="s">
        <v>48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64</v>
      </c>
      <c r="D22" s="24" t="s">
        <v>48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65</v>
      </c>
      <c r="D23" s="24" t="s">
        <v>48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66</v>
      </c>
      <c r="D24" s="24" t="s">
        <v>48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67</v>
      </c>
      <c r="D25" s="24" t="s">
        <v>48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68</v>
      </c>
      <c r="D26" s="24" t="s">
        <v>48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69</v>
      </c>
      <c r="D27" s="24" t="s">
        <v>48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70</v>
      </c>
      <c r="D28" s="24" t="s">
        <v>48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71</v>
      </c>
      <c r="D29" s="24" t="s">
        <v>48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72</v>
      </c>
      <c r="D30" s="24" t="s">
        <v>48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73</v>
      </c>
      <c r="D31" s="24" t="s">
        <v>48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74</v>
      </c>
      <c r="D32" s="24" t="s">
        <v>48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75</v>
      </c>
      <c r="D33" s="24" t="s">
        <v>76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77</v>
      </c>
      <c r="D34" s="24" t="s">
        <v>76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78</v>
      </c>
      <c r="D35" s="24" t="s">
        <v>76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79</v>
      </c>
      <c r="D36" s="24" t="s">
        <v>76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80</v>
      </c>
      <c r="D37" s="24" t="s">
        <v>76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81</v>
      </c>
      <c r="D38" s="24" t="s">
        <v>76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82</v>
      </c>
      <c r="D39" s="24" t="s">
        <v>76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83</v>
      </c>
      <c r="D40" s="24" t="s">
        <v>76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84</v>
      </c>
      <c r="D41" s="24" t="s">
        <v>76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85</v>
      </c>
      <c r="D42" s="24" t="s">
        <v>76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86</v>
      </c>
      <c r="D43" s="24" t="s">
        <v>76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87</v>
      </c>
      <c r="D44" s="24" t="s">
        <v>76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88</v>
      </c>
      <c r="D45" s="24" t="s">
        <v>76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89</v>
      </c>
      <c r="D46" s="24" t="s">
        <v>76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90</v>
      </c>
      <c r="D47" s="24" t="s">
        <v>76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91</v>
      </c>
      <c r="D48" s="24" t="s">
        <v>76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92</v>
      </c>
      <c r="D49" s="24" t="s">
        <v>76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93</v>
      </c>
      <c r="D50" s="24" t="s">
        <v>76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94</v>
      </c>
      <c r="D51" s="24" t="s">
        <v>76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95</v>
      </c>
      <c r="D52" s="24" t="s">
        <v>96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97</v>
      </c>
      <c r="D53" s="24" t="s">
        <v>96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364</v>
      </c>
      <c r="D54" s="24" t="s">
        <v>96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99</v>
      </c>
      <c r="D55" s="24" t="s">
        <v>96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100</v>
      </c>
      <c r="D56" s="24" t="s">
        <v>96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101</v>
      </c>
      <c r="D57" s="24" t="s">
        <v>96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102</v>
      </c>
      <c r="D58" s="24" t="s">
        <v>96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103</v>
      </c>
      <c r="D59" s="24" t="s">
        <v>96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104</v>
      </c>
      <c r="D60" s="24" t="s">
        <v>105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106</v>
      </c>
      <c r="D61" s="24" t="s">
        <v>105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107</v>
      </c>
      <c r="D62" s="24" t="s">
        <v>105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108</v>
      </c>
      <c r="D63" s="24" t="s">
        <v>105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109</v>
      </c>
      <c r="D64" s="24" t="s">
        <v>105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110</v>
      </c>
      <c r="D65" s="24" t="s">
        <v>105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111</v>
      </c>
      <c r="D66" s="24" t="s">
        <v>105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112</v>
      </c>
      <c r="D67" s="24" t="s">
        <v>105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113</v>
      </c>
      <c r="D68" s="24" t="s">
        <v>114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115</v>
      </c>
      <c r="D69" s="24" t="s">
        <v>114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116</v>
      </c>
      <c r="D70" s="24" t="s">
        <v>114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117</v>
      </c>
      <c r="D71" s="24" t="s">
        <v>114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118</v>
      </c>
      <c r="D72" s="24" t="s">
        <v>114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119</v>
      </c>
      <c r="D73" s="24" t="s">
        <v>114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120</v>
      </c>
      <c r="D74" s="24" t="s">
        <v>114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121</v>
      </c>
      <c r="D75" s="24" t="s">
        <v>114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122</v>
      </c>
      <c r="D76" s="24" t="s">
        <v>114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123</v>
      </c>
      <c r="D77" s="24" t="s">
        <v>114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124</v>
      </c>
      <c r="D78" s="24" t="s">
        <v>114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125</v>
      </c>
      <c r="D79" s="24" t="s">
        <v>114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126</v>
      </c>
      <c r="D80" s="24" t="s">
        <v>114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127</v>
      </c>
      <c r="D81" s="24" t="s">
        <v>114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129</v>
      </c>
      <c r="D82" s="24" t="s">
        <v>114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130</v>
      </c>
      <c r="D83" s="24" t="s">
        <v>114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132</v>
      </c>
      <c r="D84" s="24" t="s">
        <v>114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128</v>
      </c>
      <c r="D85" s="24" t="s">
        <v>114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134</v>
      </c>
      <c r="D86" s="24" t="s">
        <v>114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133</v>
      </c>
      <c r="D87" s="24" t="s">
        <v>114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135</v>
      </c>
      <c r="D88" s="24" t="s">
        <v>114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131</v>
      </c>
      <c r="D89" s="24" t="s">
        <v>114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136</v>
      </c>
      <c r="D90" s="24" t="s">
        <v>137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138</v>
      </c>
      <c r="D91" s="24" t="s">
        <v>137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139</v>
      </c>
      <c r="D92" s="24" t="s">
        <v>137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140</v>
      </c>
      <c r="D93" s="24" t="s">
        <v>137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141</v>
      </c>
      <c r="D94" s="24" t="s">
        <v>137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142</v>
      </c>
      <c r="D95" s="24" t="s">
        <v>137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143</v>
      </c>
      <c r="D96" s="24" t="s">
        <v>137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144</v>
      </c>
      <c r="D97" s="24" t="s">
        <v>137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145</v>
      </c>
      <c r="D98" s="24" t="s">
        <v>146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147</v>
      </c>
      <c r="D99" s="24" t="s">
        <v>146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148</v>
      </c>
      <c r="D100" s="24" t="s">
        <v>146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149</v>
      </c>
      <c r="D101" s="24" t="s">
        <v>146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365</v>
      </c>
      <c r="D102" s="24" t="s">
        <v>146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366</v>
      </c>
      <c r="D103" s="24" t="s">
        <v>146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152</v>
      </c>
      <c r="D104" s="24" t="s">
        <v>146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153</v>
      </c>
      <c r="D105" s="24" t="s">
        <v>146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154</v>
      </c>
      <c r="D106" s="24" t="s">
        <v>146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155</v>
      </c>
      <c r="D107" s="24" t="s">
        <v>146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156</v>
      </c>
      <c r="D108" s="24" t="s">
        <v>146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157</v>
      </c>
      <c r="D109" s="24" t="s">
        <v>146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158</v>
      </c>
      <c r="D110" s="24" t="s">
        <v>146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159</v>
      </c>
      <c r="D111" s="24" t="s">
        <v>146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160</v>
      </c>
      <c r="D112" s="24" t="s">
        <v>146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161</v>
      </c>
      <c r="D113" s="24" t="s">
        <v>146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162</v>
      </c>
      <c r="D114" s="24" t="s">
        <v>146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163</v>
      </c>
      <c r="D115" s="24" t="s">
        <v>146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164</v>
      </c>
      <c r="D116" s="24" t="s">
        <v>146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165</v>
      </c>
      <c r="D117" s="24" t="s">
        <v>146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166</v>
      </c>
      <c r="D118" s="24" t="s">
        <v>146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167</v>
      </c>
      <c r="D119" s="24" t="s">
        <v>146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168</v>
      </c>
      <c r="D120" s="24" t="s">
        <v>146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169</v>
      </c>
      <c r="D121" s="24" t="s">
        <v>146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170</v>
      </c>
      <c r="D122" s="24" t="s">
        <v>146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171</v>
      </c>
      <c r="D123" s="24" t="s">
        <v>146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172</v>
      </c>
      <c r="D124" s="24" t="s">
        <v>173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174</v>
      </c>
      <c r="D125" s="24" t="s">
        <v>173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175</v>
      </c>
      <c r="D126" s="24" t="s">
        <v>173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176</v>
      </c>
      <c r="D127" s="24" t="s">
        <v>173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177</v>
      </c>
      <c r="D128" s="24" t="s">
        <v>173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178</v>
      </c>
      <c r="D129" s="24" t="s">
        <v>173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179</v>
      </c>
      <c r="D130" s="24" t="s">
        <v>173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180</v>
      </c>
      <c r="D131" s="24" t="s">
        <v>173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181</v>
      </c>
      <c r="D132" s="24" t="s">
        <v>173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182</v>
      </c>
      <c r="D133" s="24" t="s">
        <v>173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183</v>
      </c>
      <c r="D134" s="24" t="s">
        <v>173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184</v>
      </c>
      <c r="D135" s="24" t="s">
        <v>173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185</v>
      </c>
      <c r="D136" s="24" t="s">
        <v>173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186</v>
      </c>
      <c r="D137" s="24" t="s">
        <v>173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187</v>
      </c>
      <c r="D138" s="24" t="s">
        <v>173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188</v>
      </c>
      <c r="D139" s="24" t="s">
        <v>173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189</v>
      </c>
      <c r="D140" s="24" t="s">
        <v>173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190</v>
      </c>
      <c r="D141" s="24" t="s">
        <v>173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191</v>
      </c>
      <c r="D142" s="24" t="s">
        <v>173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192</v>
      </c>
      <c r="D143" s="24" t="s">
        <v>173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193</v>
      </c>
      <c r="D144" s="24" t="s">
        <v>173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门店奖励明细及完成情况</vt:lpstr>
      <vt:lpstr>门店员工奖励明细</vt:lpstr>
      <vt:lpstr>积分奖励明细</vt:lpstr>
      <vt:lpstr>片区完成情况</vt:lpstr>
      <vt:lpstr>门店每日PK完成情况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2022-11-02T08:49:00Z</dcterms:created>
  <dcterms:modified xsi:type="dcterms:W3CDTF">2023-02-22T06:47:12Z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2AC2E595138446ADA453D4DD6F48CA09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