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activeTab="2"/>
  </bookViews>
  <sheets>
    <sheet name="门店任务指标" sheetId="2" r:id="rId1"/>
    <sheet name="片区上交总金额" sheetId="8" r:id="rId2"/>
    <sheet name="门店PK分组" sheetId="6" r:id="rId3"/>
    <sheet name="Sheet4" sheetId="7" r:id="rId4"/>
    <sheet name="Sheet1" sheetId="4" state="hidden" r:id="rId5"/>
    <sheet name="Sheet2" sheetId="5" state="hidden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0" hidden="1">门店任务指标!$A$1:$AB$146</definedName>
  </definedNames>
  <calcPr calcId="144525"/>
</workbook>
</file>

<file path=xl/sharedStrings.xml><?xml version="1.0" encoding="utf-8"?>
<sst xmlns="http://schemas.openxmlformats.org/spreadsheetml/2006/main" count="1007" uniqueCount="245">
  <si>
    <t>2023.1.13—1.19</t>
  </si>
  <si>
    <t>1.13-1.15（挑战一）</t>
  </si>
  <si>
    <t>1.13-1.15（挑战二）</t>
  </si>
  <si>
    <t>1.16-19（挑战一）</t>
  </si>
  <si>
    <t>1.16-19（挑战二）</t>
  </si>
  <si>
    <t>序号</t>
  </si>
  <si>
    <t>门店ID</t>
  </si>
  <si>
    <t>门店名称</t>
  </si>
  <si>
    <t>片区名称</t>
  </si>
  <si>
    <t>2022年活动前三天</t>
  </si>
  <si>
    <t>2022年活动前三天毛利</t>
  </si>
  <si>
    <t>双十一任务</t>
  </si>
  <si>
    <t>双十一毛利率</t>
  </si>
  <si>
    <t>双十一前三天（日均任务）</t>
  </si>
  <si>
    <t>1月日均任务</t>
  </si>
  <si>
    <t>1月门店日均毛利率</t>
  </si>
  <si>
    <t>增幅销售</t>
  </si>
  <si>
    <t>增幅比例</t>
  </si>
  <si>
    <t>增幅毛利</t>
  </si>
  <si>
    <t>增幅毛利率</t>
  </si>
  <si>
    <t>差额</t>
  </si>
  <si>
    <t>1档销售</t>
  </si>
  <si>
    <t>1档毛利</t>
  </si>
  <si>
    <t>1档毛利率</t>
  </si>
  <si>
    <t>2档销售</t>
  </si>
  <si>
    <t>2档毛利</t>
  </si>
  <si>
    <t>2档毛利率</t>
  </si>
  <si>
    <t>旗舰店</t>
  </si>
  <si>
    <t>旗舰片区</t>
  </si>
  <si>
    <t>青羊区北东街店</t>
  </si>
  <si>
    <t>城中片区</t>
  </si>
  <si>
    <t>成都成汉太极大药房有限公司</t>
  </si>
  <si>
    <t>十二桥药店</t>
  </si>
  <si>
    <t>西门一片</t>
  </si>
  <si>
    <t>三医院店（青龙街）</t>
  </si>
  <si>
    <t>浆洗街药店</t>
  </si>
  <si>
    <t>光华药店</t>
  </si>
  <si>
    <t>高新区民丰大道西段药店</t>
  </si>
  <si>
    <t>东南片区</t>
  </si>
  <si>
    <t>邛崃中心药店</t>
  </si>
  <si>
    <t>城郊一片</t>
  </si>
  <si>
    <t>五津西路药店</t>
  </si>
  <si>
    <t>新津片区</t>
  </si>
  <si>
    <t>光华村街药店</t>
  </si>
  <si>
    <t>花照壁中横街</t>
  </si>
  <si>
    <t>成华区华泰路药店</t>
  </si>
  <si>
    <t>锦江区庆云南街药店</t>
  </si>
  <si>
    <t>通盈街药店</t>
  </si>
  <si>
    <t>成华区万科路药店</t>
  </si>
  <si>
    <t>新津五津西路二店</t>
  </si>
  <si>
    <t>成华区羊子山西路药店（兴元华盛）</t>
  </si>
  <si>
    <t>锦江区榕声路店</t>
  </si>
  <si>
    <t>新津邓双镇岷江店</t>
  </si>
  <si>
    <t>新都区新繁镇繁江北路药店</t>
  </si>
  <si>
    <t>西门二片</t>
  </si>
  <si>
    <t>怀远店</t>
  </si>
  <si>
    <t>崇州片区</t>
  </si>
  <si>
    <t>成华区二环路北四段药店（汇融名城）</t>
  </si>
  <si>
    <t>成华杉板桥南一路店</t>
  </si>
  <si>
    <t>成华区华油路药店</t>
  </si>
  <si>
    <t>新都区新都街道万和北路药店</t>
  </si>
  <si>
    <t>杏林路</t>
  </si>
  <si>
    <t>土龙路药店</t>
  </si>
  <si>
    <t>培华东路店（六医院店）</t>
  </si>
  <si>
    <t>清江东路药店</t>
  </si>
  <si>
    <t>新都区马超东路店</t>
  </si>
  <si>
    <t>高新区大源北街药店</t>
  </si>
  <si>
    <t>顺和街店</t>
  </si>
  <si>
    <t>银河北街</t>
  </si>
  <si>
    <t>大邑县晋原镇内蒙古大道桃源药店</t>
  </si>
  <si>
    <t>锦江区观音桥街药店</t>
  </si>
  <si>
    <t>枣子巷药店</t>
  </si>
  <si>
    <t>武侯区科华街药店</t>
  </si>
  <si>
    <t>新乐中街药店</t>
  </si>
  <si>
    <t>贝森北路</t>
  </si>
  <si>
    <t>花照壁</t>
  </si>
  <si>
    <t>泰和二街</t>
  </si>
  <si>
    <t>蜀辉路店</t>
  </si>
  <si>
    <t>静沙路</t>
  </si>
  <si>
    <t>交大路第三药店</t>
  </si>
  <si>
    <t>东昌路店</t>
  </si>
  <si>
    <t>蜀汉路药店</t>
  </si>
  <si>
    <t>梨花街</t>
  </si>
  <si>
    <t>温江区公平街道江安路药店</t>
  </si>
  <si>
    <t>天久北巷药店</t>
  </si>
  <si>
    <t>新园大道药店</t>
  </si>
  <si>
    <t>郫县郫筒镇一环路东南段药店</t>
  </si>
  <si>
    <t>新下街</t>
  </si>
  <si>
    <t>锦江区水杉街药店</t>
  </si>
  <si>
    <t>大悦路店</t>
  </si>
  <si>
    <t>温江店</t>
  </si>
  <si>
    <t>光华北五路店</t>
  </si>
  <si>
    <t>紫薇东路</t>
  </si>
  <si>
    <t>彭州致和路店</t>
  </si>
  <si>
    <t>郫县郫筒镇东大街药店</t>
  </si>
  <si>
    <t>银沙路药店</t>
  </si>
  <si>
    <t>成华区崔家店路药店</t>
  </si>
  <si>
    <t>邛崃市临邛镇洪川小区药店</t>
  </si>
  <si>
    <t>金沙路药店</t>
  </si>
  <si>
    <t>大邑县沙渠镇方圆路药店</t>
  </si>
  <si>
    <t>佳灵路</t>
  </si>
  <si>
    <t>科华北路</t>
  </si>
  <si>
    <t>元华二巷</t>
  </si>
  <si>
    <t>金丝街药店</t>
  </si>
  <si>
    <t>金马河</t>
  </si>
  <si>
    <t>西部店</t>
  </si>
  <si>
    <t>大邑县晋原镇通达东路五段药店</t>
  </si>
  <si>
    <t>青羊区童子街</t>
  </si>
  <si>
    <t>大邑县晋原镇子龙路店</t>
  </si>
  <si>
    <t>西林一街</t>
  </si>
  <si>
    <t>都江堰景中路店</t>
  </si>
  <si>
    <t>都江堰片区</t>
  </si>
  <si>
    <t>红星店</t>
  </si>
  <si>
    <t>双林路药店</t>
  </si>
  <si>
    <t>大邑县安仁镇千禧街药店</t>
  </si>
  <si>
    <t>大邑县晋原镇东街药店</t>
  </si>
  <si>
    <t xml:space="preserve">永康东路药店 </t>
  </si>
  <si>
    <t>大邑县晋原镇北街药店</t>
  </si>
  <si>
    <t>双流县西航港街道锦华路一段药店</t>
  </si>
  <si>
    <t>丝竹路</t>
  </si>
  <si>
    <t>都江堰市蒲阳路药店</t>
  </si>
  <si>
    <t>成华区万宇路药店</t>
  </si>
  <si>
    <t>成华区华康路药店</t>
  </si>
  <si>
    <t>宏济路</t>
  </si>
  <si>
    <t>金带街药店</t>
  </si>
  <si>
    <t>武侯区聚萃街药店</t>
  </si>
  <si>
    <t>锦江区柳翠路药店</t>
  </si>
  <si>
    <t>尚锦路店</t>
  </si>
  <si>
    <t>泰和二街2店</t>
  </si>
  <si>
    <t>五福桥东路</t>
  </si>
  <si>
    <t>华泰路二药店</t>
  </si>
  <si>
    <t>双楠店</t>
  </si>
  <si>
    <t>大石西路药店</t>
  </si>
  <si>
    <t>都江堰药店</t>
  </si>
  <si>
    <t>都江堰市蒲阳镇堰问道西路药店</t>
  </si>
  <si>
    <t>大邑县新场镇文昌街药店</t>
  </si>
  <si>
    <t>邛崃市羊安镇永康大道药店</t>
  </si>
  <si>
    <t>都江堰幸福镇翔凤路药店</t>
  </si>
  <si>
    <t>崇州市崇阳镇尚贤坊街药店</t>
  </si>
  <si>
    <t>蜀源路店</t>
  </si>
  <si>
    <t>锦江区劼人路药店</t>
  </si>
  <si>
    <t>双流区东升街道三强西路药店</t>
  </si>
  <si>
    <t>中和大道药店</t>
  </si>
  <si>
    <t>长寿路</t>
  </si>
  <si>
    <t>都江堰奎光路中段药店</t>
  </si>
  <si>
    <t>金祥店</t>
  </si>
  <si>
    <t>大华街药店</t>
  </si>
  <si>
    <t>蜀州中路店</t>
  </si>
  <si>
    <t>黄苑东街药店</t>
  </si>
  <si>
    <t>邛崃翠荫街</t>
  </si>
  <si>
    <t>天顺路店</t>
  </si>
  <si>
    <t>潘家街店</t>
  </si>
  <si>
    <t>都江堰聚源镇药店</t>
  </si>
  <si>
    <t>沙湾东一路</t>
  </si>
  <si>
    <t>倪家桥</t>
  </si>
  <si>
    <t>新津武阳西路</t>
  </si>
  <si>
    <t>崇州中心店</t>
  </si>
  <si>
    <t>四川太极三江店</t>
  </si>
  <si>
    <t>光华西一路</t>
  </si>
  <si>
    <t>沙河源药店</t>
  </si>
  <si>
    <t>大邑县晋源镇东壕沟段药店</t>
  </si>
  <si>
    <t>驷马桥店</t>
  </si>
  <si>
    <t>蜀兴路店</t>
  </si>
  <si>
    <t>逸都路店</t>
  </si>
  <si>
    <t>都江堰宝莲路</t>
  </si>
  <si>
    <t>观音阁店</t>
  </si>
  <si>
    <t>金巷西街店</t>
  </si>
  <si>
    <t>经一路店</t>
  </si>
  <si>
    <t>医贸大道店</t>
  </si>
  <si>
    <t>剑南大道店</t>
  </si>
  <si>
    <t>中和公济桥路药店</t>
  </si>
  <si>
    <t>兴义镇万兴路药店</t>
  </si>
  <si>
    <t>水碾河</t>
  </si>
  <si>
    <t>元通大道店</t>
  </si>
  <si>
    <t>邛崃市临邛镇凤凰大道药店</t>
  </si>
  <si>
    <t>大邑蜀望路店</t>
  </si>
  <si>
    <t>大邑南街店</t>
  </si>
  <si>
    <t>怀远二店</t>
  </si>
  <si>
    <t>红高东路</t>
  </si>
  <si>
    <t>PK金额</t>
  </si>
  <si>
    <t>总计</t>
  </si>
  <si>
    <t>2023.1.13-1.19</t>
  </si>
  <si>
    <t>PK  分组</t>
  </si>
  <si>
    <t>日均PK金额</t>
  </si>
  <si>
    <t>实际销售</t>
  </si>
  <si>
    <t>1档完成率</t>
  </si>
  <si>
    <t>2档完成率</t>
  </si>
  <si>
    <t>退PK金</t>
  </si>
  <si>
    <t>PK奖励</t>
  </si>
  <si>
    <t>备注</t>
  </si>
  <si>
    <t>店长</t>
  </si>
  <si>
    <t>谭庆娟</t>
  </si>
  <si>
    <t>庆云南街药店</t>
  </si>
  <si>
    <t>榕声路店</t>
  </si>
  <si>
    <t>羊子山西路药店（兴元华盛）</t>
  </si>
  <si>
    <t>11.9-11.11</t>
  </si>
  <si>
    <t>日期</t>
  </si>
  <si>
    <t>日均销售(万元）</t>
  </si>
  <si>
    <t>日均笔数</t>
  </si>
  <si>
    <t>日均毛利（万元）</t>
  </si>
  <si>
    <t>平均毛利率</t>
  </si>
  <si>
    <t>平均客单价</t>
  </si>
  <si>
    <t>活动期间</t>
  </si>
  <si>
    <t>去年活动</t>
  </si>
  <si>
    <t>增长额</t>
  </si>
  <si>
    <t>增长比</t>
  </si>
  <si>
    <t>11.9-11.15</t>
  </si>
  <si>
    <t>活动前数据</t>
  </si>
  <si>
    <t>11.2-11.8</t>
  </si>
  <si>
    <t>对比日均</t>
  </si>
  <si>
    <t>增幅</t>
  </si>
  <si>
    <t>一档</t>
  </si>
  <si>
    <t>二档</t>
  </si>
  <si>
    <t>目标任务（日均）</t>
  </si>
  <si>
    <t>220万</t>
  </si>
  <si>
    <t>240万</t>
  </si>
  <si>
    <t>145万</t>
  </si>
  <si>
    <t>180万</t>
  </si>
  <si>
    <t>活动期间数据</t>
  </si>
  <si>
    <t>207万</t>
  </si>
  <si>
    <t>165万</t>
  </si>
  <si>
    <t>完成率</t>
  </si>
  <si>
    <t>正式员工人数</t>
  </si>
  <si>
    <t>09-11实际销售</t>
  </si>
  <si>
    <t>09-11实际毛利</t>
  </si>
  <si>
    <t>09 1档销售任务</t>
  </si>
  <si>
    <t>09  1档毛利任务</t>
  </si>
  <si>
    <t>销售</t>
  </si>
  <si>
    <t>毛利</t>
  </si>
  <si>
    <t>毛利率</t>
  </si>
  <si>
    <t>1档销售完成率</t>
  </si>
  <si>
    <t>1档毛利完成率</t>
  </si>
  <si>
    <t>销售达标奖励70元/人（正式员工）</t>
  </si>
  <si>
    <t>1档超毛利奖励</t>
  </si>
  <si>
    <t>2档销售任务</t>
  </si>
  <si>
    <t>2档毛利任务</t>
  </si>
  <si>
    <t>2档销售完成率</t>
  </si>
  <si>
    <t>2档毛利完成率</t>
  </si>
  <si>
    <t>销售达标奖励150元/人（正式员工）</t>
  </si>
  <si>
    <t>2档超毛利奖励</t>
  </si>
  <si>
    <t>实际毛利</t>
  </si>
  <si>
    <t>1档销售任务</t>
  </si>
  <si>
    <t>1档毛利任务</t>
  </si>
  <si>
    <t>销售、毛利达标  分级 奖励</t>
  </si>
  <si>
    <r>
      <rPr>
        <b/>
        <sz val="9"/>
        <color rgb="FFFF0000"/>
        <rFont val="宋体"/>
        <charset val="134"/>
      </rPr>
      <t>销售毛利达标基础毛利额</t>
    </r>
    <r>
      <rPr>
        <b/>
        <sz val="9"/>
        <color rgb="FFFF0000"/>
        <rFont val="Times New Roman"/>
        <charset val="134"/>
      </rPr>
      <t>10</t>
    </r>
    <r>
      <rPr>
        <b/>
        <sz val="9"/>
        <color rgb="FFFF0000"/>
        <rFont val="宋体"/>
        <charset val="134"/>
      </rPr>
      <t>%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</si>
</sst>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color theme="1"/>
      <name val="Times New Roman"/>
      <charset val="134"/>
    </font>
    <font>
      <b/>
      <sz val="12"/>
      <color rgb="FF000000"/>
      <name val="Times New Roman"/>
      <charset val="134"/>
    </font>
    <font>
      <b/>
      <sz val="9"/>
      <color theme="1"/>
      <name val="宋体"/>
      <charset val="134"/>
    </font>
    <font>
      <b/>
      <sz val="11"/>
      <name val="宋体"/>
      <charset val="134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b/>
      <sz val="12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color rgb="FFFF0000"/>
      <name val="Times New Roman"/>
      <charset val="134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40" fillId="19" borderId="13" applyNumberFormat="0" applyAlignment="0" applyProtection="0">
      <alignment vertical="center"/>
    </xf>
    <xf numFmtId="0" fontId="41" fillId="19" borderId="9" applyNumberFormat="0" applyAlignment="0" applyProtection="0">
      <alignment vertical="center"/>
    </xf>
    <xf numFmtId="0" fontId="42" fillId="20" borderId="14" applyNumberFormat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0" fontId="6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76" fontId="0" fillId="2" borderId="0" xfId="0" applyNumberFormat="1" applyFill="1" applyAlignment="1">
      <alignment horizontal="center" vertical="center"/>
    </xf>
    <xf numFmtId="10" fontId="2" fillId="2" borderId="0" xfId="0" applyNumberFormat="1" applyFont="1" applyFill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176" fontId="12" fillId="5" borderId="1" xfId="0" applyNumberFormat="1" applyFont="1" applyFill="1" applyBorder="1" applyAlignment="1">
      <alignment horizontal="center" vertical="center"/>
    </xf>
    <xf numFmtId="10" fontId="12" fillId="5" borderId="1" xfId="0" applyNumberFormat="1" applyFont="1" applyFill="1" applyBorder="1" applyAlignment="1">
      <alignment horizontal="center" vertical="center"/>
    </xf>
    <xf numFmtId="10" fontId="12" fillId="5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176" fontId="11" fillId="5" borderId="1" xfId="0" applyNumberFormat="1" applyFont="1" applyFill="1" applyBorder="1" applyAlignment="1">
      <alignment horizontal="center" vertical="center"/>
    </xf>
    <xf numFmtId="10" fontId="11" fillId="5" borderId="1" xfId="0" applyNumberFormat="1" applyFont="1" applyFill="1" applyBorder="1" applyAlignment="1">
      <alignment horizontal="center" vertical="center"/>
    </xf>
    <xf numFmtId="10" fontId="11" fillId="6" borderId="1" xfId="0" applyNumberFormat="1" applyFont="1" applyFill="1" applyBorder="1" applyAlignment="1">
      <alignment horizontal="center" vertical="center"/>
    </xf>
    <xf numFmtId="10" fontId="13" fillId="5" borderId="1" xfId="0" applyNumberFormat="1" applyFont="1" applyFill="1" applyBorder="1" applyAlignment="1">
      <alignment horizontal="center" vertical="center" wrapText="1"/>
    </xf>
    <xf numFmtId="176" fontId="6" fillId="5" borderId="1" xfId="0" applyNumberFormat="1" applyFont="1" applyFill="1" applyBorder="1" applyAlignment="1">
      <alignment horizontal="center" vertical="center"/>
    </xf>
    <xf numFmtId="10" fontId="12" fillId="2" borderId="1" xfId="0" applyNumberFormat="1" applyFont="1" applyFill="1" applyBorder="1" applyAlignment="1">
      <alignment horizontal="center" vertical="center" wrapText="1"/>
    </xf>
    <xf numFmtId="10" fontId="13" fillId="3" borderId="1" xfId="0" applyNumberFormat="1" applyFont="1" applyFill="1" applyBorder="1" applyAlignment="1">
      <alignment horizontal="center" vertical="center" wrapText="1"/>
    </xf>
    <xf numFmtId="176" fontId="12" fillId="3" borderId="1" xfId="0" applyNumberFormat="1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10" fontId="12" fillId="3" borderId="1" xfId="0" applyNumberFormat="1" applyFont="1" applyFill="1" applyBorder="1" applyAlignment="1">
      <alignment horizontal="center" vertical="center"/>
    </xf>
    <xf numFmtId="10" fontId="12" fillId="3" borderId="1" xfId="0" applyNumberFormat="1" applyFont="1" applyFill="1" applyBorder="1" applyAlignment="1">
      <alignment horizontal="center" vertical="center" wrapText="1"/>
    </xf>
    <xf numFmtId="10" fontId="7" fillId="3" borderId="1" xfId="0" applyNumberFormat="1" applyFont="1" applyFill="1" applyBorder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10" fontId="2" fillId="6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 indent="1"/>
    </xf>
    <xf numFmtId="10" fontId="15" fillId="0" borderId="6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 indent="1"/>
    </xf>
    <xf numFmtId="10" fontId="16" fillId="0" borderId="6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 indent="1"/>
    </xf>
    <xf numFmtId="10" fontId="16" fillId="0" borderId="5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58" fontId="18" fillId="0" borderId="3" xfId="0" applyNumberFormat="1" applyFont="1" applyBorder="1" applyAlignment="1">
      <alignment horizontal="center" vertical="center" wrapText="1"/>
    </xf>
    <xf numFmtId="58" fontId="19" fillId="0" borderId="3" xfId="0" applyNumberFormat="1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0" fontId="17" fillId="0" borderId="5" xfId="0" applyNumberFormat="1" applyFont="1" applyBorder="1" applyAlignment="1">
      <alignment horizontal="center" vertical="center" wrapText="1"/>
    </xf>
    <xf numFmtId="10" fontId="17" fillId="0" borderId="3" xfId="0" applyNumberFormat="1" applyFont="1" applyBorder="1" applyAlignment="1">
      <alignment horizontal="center" vertical="center" wrapText="1"/>
    </xf>
    <xf numFmtId="10" fontId="16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1" fillId="0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wrapText="1"/>
    </xf>
    <xf numFmtId="0" fontId="23" fillId="0" borderId="1" xfId="0" applyFont="1" applyFill="1" applyBorder="1" applyAlignment="1">
      <alignment horizontal="center" vertical="center" wrapText="1"/>
    </xf>
    <xf numFmtId="0" fontId="24" fillId="6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58" fontId="7" fillId="0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25" fillId="2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176" fontId="3" fillId="7" borderId="1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176" fontId="5" fillId="7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0" fontId="3" fillId="8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9" borderId="1" xfId="0" applyNumberFormat="1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 wrapText="1"/>
    </xf>
    <xf numFmtId="0" fontId="27" fillId="2" borderId="8" xfId="0" applyFont="1" applyFill="1" applyBorder="1" applyAlignment="1">
      <alignment horizontal="center" vertical="center" wrapText="1"/>
    </xf>
    <xf numFmtId="0" fontId="27" fillId="2" borderId="7" xfId="0" applyFont="1" applyFill="1" applyBorder="1" applyAlignment="1">
      <alignment horizontal="center" vertical="center" wrapText="1"/>
    </xf>
    <xf numFmtId="176" fontId="27" fillId="2" borderId="2" xfId="0" applyNumberFormat="1" applyFont="1" applyFill="1" applyBorder="1" applyAlignment="1">
      <alignment horizontal="center" vertical="center"/>
    </xf>
    <xf numFmtId="176" fontId="27" fillId="2" borderId="8" xfId="0" applyNumberFormat="1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10" fontId="8" fillId="2" borderId="1" xfId="0" applyNumberFormat="1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176" fontId="9" fillId="8" borderId="1" xfId="0" applyNumberFormat="1" applyFont="1" applyFill="1" applyBorder="1" applyAlignment="1">
      <alignment horizontal="center" vertical="center"/>
    </xf>
    <xf numFmtId="10" fontId="9" fillId="8" borderId="1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27" fillId="2" borderId="1" xfId="0" applyNumberFormat="1" applyFont="1" applyFill="1" applyBorder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3.xml"/><Relationship Id="rId8" Type="http://schemas.openxmlformats.org/officeDocument/2006/relationships/externalLink" Target="externalLinks/externalLink2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7.xml"/><Relationship Id="rId12" Type="http://schemas.openxmlformats.org/officeDocument/2006/relationships/externalLink" Target="externalLinks/externalLink6.xml"/><Relationship Id="rId11" Type="http://schemas.openxmlformats.org/officeDocument/2006/relationships/externalLink" Target="externalLinks/externalLink5.xml"/><Relationship Id="rId10" Type="http://schemas.openxmlformats.org/officeDocument/2006/relationships/externalLink" Target="externalLinks/externalLink4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11.09-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11.12-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8376;&#24215;&#31867;&#22411;%20&#21333;&#21697;&#27963;&#21160;\&#38376;&#24215;&#31867;&#22411;\11.28&#33457;&#21517;&#208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2022&#24180;&#38144;&#21806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2022.1.13-1.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2023.01&#26376;&#20219;&#21153;&#26368;&#26032;&#20256;&#35885;&#38054;&#25991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7599;&#26376;&#27963;&#21160;&#26041;&#26696;&#21450;&#28165;&#21333;\11&#26376;&#27963;&#21160;&#21452;&#21313;&#19968;\11.9-11.15+&#21452;&#21313;&#19968;&#32771;&#26680;&#30446;&#26631;&#65288;&#21457;&#38376;&#24215;&#65289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旗舰片区</v>
          </cell>
          <cell r="I3" t="str">
            <v>谭勤娟</v>
          </cell>
          <cell r="J3">
            <v>1005</v>
          </cell>
          <cell r="K3">
            <v>375.6</v>
          </cell>
          <cell r="L3">
            <v>377480.42</v>
          </cell>
          <cell r="M3">
            <v>46362.78</v>
          </cell>
        </row>
        <row r="4">
          <cell r="D4">
            <v>517</v>
          </cell>
          <cell r="E4" t="str">
            <v>四川太极青羊区北东街店</v>
          </cell>
          <cell r="F4" t="str">
            <v>否</v>
          </cell>
          <cell r="G4">
            <v>23</v>
          </cell>
          <cell r="H4" t="str">
            <v>城中片</v>
          </cell>
          <cell r="I4" t="str">
            <v>何巍 </v>
          </cell>
          <cell r="J4">
            <v>509</v>
          </cell>
          <cell r="K4">
            <v>346.97</v>
          </cell>
          <cell r="L4">
            <v>176605.41</v>
          </cell>
          <cell r="M4">
            <v>27777.53</v>
          </cell>
        </row>
        <row r="5">
          <cell r="D5">
            <v>329</v>
          </cell>
          <cell r="E5" t="str">
            <v>四川太极温江店</v>
          </cell>
          <cell r="F5" t="str">
            <v>是</v>
          </cell>
          <cell r="G5">
            <v>342</v>
          </cell>
          <cell r="H5" t="str">
            <v>西门二片</v>
          </cell>
          <cell r="I5" t="str">
            <v>林禹帅</v>
          </cell>
          <cell r="J5">
            <v>196</v>
          </cell>
          <cell r="K5">
            <v>863.68</v>
          </cell>
          <cell r="L5">
            <v>169281.05</v>
          </cell>
          <cell r="M5">
            <v>47320.39</v>
          </cell>
        </row>
        <row r="6">
          <cell r="D6">
            <v>337</v>
          </cell>
          <cell r="E6" t="str">
            <v>四川太极浆洗街药店</v>
          </cell>
          <cell r="F6" t="str">
            <v>是</v>
          </cell>
          <cell r="G6">
            <v>23</v>
          </cell>
          <cell r="H6" t="str">
            <v>城中片</v>
          </cell>
          <cell r="I6" t="str">
            <v>何巍 </v>
          </cell>
          <cell r="J6">
            <v>871</v>
          </cell>
          <cell r="K6">
            <v>191</v>
          </cell>
          <cell r="L6">
            <v>166360.15</v>
          </cell>
          <cell r="M6">
            <v>12111.17</v>
          </cell>
        </row>
        <row r="7">
          <cell r="D7">
            <v>750</v>
          </cell>
          <cell r="E7" t="str">
            <v>成都成汉太极大药房有限公司</v>
          </cell>
          <cell r="F7" t="str">
            <v/>
          </cell>
          <cell r="G7">
            <v>142</v>
          </cell>
          <cell r="H7" t="str">
            <v>旗舰片区</v>
          </cell>
          <cell r="I7" t="str">
            <v>谭勤娟</v>
          </cell>
          <cell r="J7">
            <v>665</v>
          </cell>
          <cell r="K7">
            <v>205.57</v>
          </cell>
          <cell r="L7">
            <v>136705.5</v>
          </cell>
          <cell r="M7">
            <v>25203.02</v>
          </cell>
        </row>
        <row r="8">
          <cell r="D8">
            <v>343</v>
          </cell>
          <cell r="E8" t="str">
            <v>四川太极光华药店</v>
          </cell>
          <cell r="F8" t="str">
            <v>是</v>
          </cell>
          <cell r="G8">
            <v>181</v>
          </cell>
          <cell r="H8" t="str">
            <v>西门一片</v>
          </cell>
          <cell r="I8" t="str">
            <v>刘琴英</v>
          </cell>
          <cell r="J8">
            <v>654</v>
          </cell>
          <cell r="K8">
            <v>208.84</v>
          </cell>
          <cell r="L8">
            <v>136582.56</v>
          </cell>
          <cell r="M8">
            <v>26464.91</v>
          </cell>
        </row>
        <row r="9">
          <cell r="D9">
            <v>582</v>
          </cell>
          <cell r="E9" t="str">
            <v>四川太极青羊区十二桥药店</v>
          </cell>
          <cell r="F9" t="str">
            <v>否</v>
          </cell>
          <cell r="G9">
            <v>181</v>
          </cell>
          <cell r="H9" t="str">
            <v>西门一片</v>
          </cell>
          <cell r="I9" t="str">
            <v>刘琴英</v>
          </cell>
          <cell r="J9">
            <v>607</v>
          </cell>
          <cell r="K9">
            <v>224.97</v>
          </cell>
          <cell r="L9">
            <v>136558.79</v>
          </cell>
          <cell r="M9">
            <v>14444.45</v>
          </cell>
        </row>
        <row r="10">
          <cell r="D10">
            <v>114685</v>
          </cell>
          <cell r="E10" t="str">
            <v>四川太极青羊区青龙街药店</v>
          </cell>
          <cell r="F10" t="str">
            <v/>
          </cell>
          <cell r="G10">
            <v>23</v>
          </cell>
          <cell r="H10" t="str">
            <v>城中片</v>
          </cell>
          <cell r="I10" t="str">
            <v>何巍 </v>
          </cell>
          <cell r="J10">
            <v>426</v>
          </cell>
          <cell r="K10">
            <v>279.44</v>
          </cell>
          <cell r="L10">
            <v>119041.77</v>
          </cell>
          <cell r="M10">
            <v>17455.06</v>
          </cell>
        </row>
        <row r="11">
          <cell r="D11">
            <v>365</v>
          </cell>
          <cell r="E11" t="str">
            <v>四川太极光华村街药店</v>
          </cell>
          <cell r="F11" t="str">
            <v>是</v>
          </cell>
          <cell r="G11">
            <v>181</v>
          </cell>
          <cell r="H11" t="str">
            <v>西门一片</v>
          </cell>
          <cell r="I11" t="str">
            <v>刘琴英</v>
          </cell>
          <cell r="J11">
            <v>510</v>
          </cell>
          <cell r="K11">
            <v>224.7</v>
          </cell>
          <cell r="L11">
            <v>114599.27</v>
          </cell>
          <cell r="M11">
            <v>33258.36</v>
          </cell>
        </row>
        <row r="12">
          <cell r="D12">
            <v>357</v>
          </cell>
          <cell r="E12" t="str">
            <v>四川太极清江东路药店</v>
          </cell>
          <cell r="F12" t="str">
            <v>否</v>
          </cell>
          <cell r="G12">
            <v>181</v>
          </cell>
          <cell r="H12" t="str">
            <v>西门一片</v>
          </cell>
          <cell r="I12" t="str">
            <v>刘琴英</v>
          </cell>
          <cell r="J12">
            <v>364</v>
          </cell>
          <cell r="K12">
            <v>286.94</v>
          </cell>
          <cell r="L12">
            <v>104447.78</v>
          </cell>
          <cell r="M12">
            <v>26452.36</v>
          </cell>
        </row>
        <row r="13">
          <cell r="D13">
            <v>345</v>
          </cell>
          <cell r="E13" t="str">
            <v>四川太极B区西部店</v>
          </cell>
          <cell r="F13" t="str">
            <v>否</v>
          </cell>
          <cell r="G13">
            <v>261</v>
          </cell>
          <cell r="H13" t="str">
            <v>团购片</v>
          </cell>
          <cell r="I13" t="str">
            <v>王灵</v>
          </cell>
          <cell r="J13">
            <v>4</v>
          </cell>
          <cell r="K13">
            <v>25697.56</v>
          </cell>
          <cell r="L13">
            <v>102790.24</v>
          </cell>
          <cell r="M13">
            <v>15868.06</v>
          </cell>
        </row>
        <row r="14">
          <cell r="D14">
            <v>385</v>
          </cell>
          <cell r="E14" t="str">
            <v>四川太极五津西路药店</v>
          </cell>
          <cell r="F14" t="str">
            <v>是</v>
          </cell>
          <cell r="G14">
            <v>281</v>
          </cell>
          <cell r="H14" t="str">
            <v>新津片</v>
          </cell>
          <cell r="I14" t="str">
            <v>王燕丽</v>
          </cell>
          <cell r="J14">
            <v>397</v>
          </cell>
          <cell r="K14">
            <v>251.8</v>
          </cell>
          <cell r="L14">
            <v>99964.82</v>
          </cell>
          <cell r="M14">
            <v>17082.01</v>
          </cell>
        </row>
        <row r="15">
          <cell r="D15">
            <v>571</v>
          </cell>
          <cell r="E15" t="str">
            <v>四川太极高新区锦城大道药店</v>
          </cell>
          <cell r="F15" t="str">
            <v>是</v>
          </cell>
          <cell r="G15">
            <v>232</v>
          </cell>
          <cell r="H15" t="str">
            <v>东南片区</v>
          </cell>
          <cell r="I15" t="str">
            <v>曾蕾蕾</v>
          </cell>
          <cell r="J15">
            <v>415</v>
          </cell>
          <cell r="K15">
            <v>183.03</v>
          </cell>
          <cell r="L15">
            <v>75956.92</v>
          </cell>
          <cell r="M15">
            <v>12350.09</v>
          </cell>
        </row>
        <row r="16">
          <cell r="D16">
            <v>707</v>
          </cell>
          <cell r="E16" t="str">
            <v>四川太极成华区万科路药店</v>
          </cell>
          <cell r="F16" t="str">
            <v>否</v>
          </cell>
          <cell r="G16">
            <v>232</v>
          </cell>
          <cell r="H16" t="str">
            <v>东南片区</v>
          </cell>
          <cell r="I16" t="str">
            <v>曾蕾蕾</v>
          </cell>
          <cell r="J16">
            <v>534</v>
          </cell>
          <cell r="K16">
            <v>136.64</v>
          </cell>
          <cell r="L16">
            <v>72965.77</v>
          </cell>
          <cell r="M16">
            <v>21527.06</v>
          </cell>
        </row>
        <row r="17">
          <cell r="D17">
            <v>373</v>
          </cell>
          <cell r="E17" t="str">
            <v>四川太极通盈街药店</v>
          </cell>
          <cell r="F17" t="str">
            <v>否</v>
          </cell>
          <cell r="G17">
            <v>23</v>
          </cell>
          <cell r="H17" t="str">
            <v>城中片</v>
          </cell>
          <cell r="I17" t="str">
            <v>何巍 </v>
          </cell>
          <cell r="J17">
            <v>389</v>
          </cell>
          <cell r="K17">
            <v>186.94</v>
          </cell>
          <cell r="L17">
            <v>72721.21</v>
          </cell>
          <cell r="M17">
            <v>18084.83</v>
          </cell>
        </row>
        <row r="18">
          <cell r="D18">
            <v>742</v>
          </cell>
          <cell r="E18" t="str">
            <v>四川太极锦江区庆云南街药店</v>
          </cell>
          <cell r="F18" t="str">
            <v/>
          </cell>
          <cell r="G18">
            <v>142</v>
          </cell>
          <cell r="H18" t="str">
            <v>旗舰片区</v>
          </cell>
          <cell r="I18" t="str">
            <v>谭勤娟</v>
          </cell>
          <cell r="J18">
            <v>288</v>
          </cell>
          <cell r="K18">
            <v>241.98</v>
          </cell>
          <cell r="L18">
            <v>69690.48</v>
          </cell>
          <cell r="M18">
            <v>11116.33</v>
          </cell>
        </row>
        <row r="19">
          <cell r="D19">
            <v>585</v>
          </cell>
          <cell r="E19" t="str">
            <v>四川太极成华区羊子山西路药店（兴元华盛）</v>
          </cell>
          <cell r="F19" t="str">
            <v>否</v>
          </cell>
          <cell r="G19">
            <v>23</v>
          </cell>
          <cell r="H19" t="str">
            <v>城中片</v>
          </cell>
          <cell r="I19" t="str">
            <v>何巍 </v>
          </cell>
          <cell r="J19">
            <v>547</v>
          </cell>
          <cell r="K19">
            <v>124.94</v>
          </cell>
          <cell r="L19">
            <v>68344.42</v>
          </cell>
          <cell r="M19">
            <v>13620.69</v>
          </cell>
        </row>
        <row r="20">
          <cell r="D20">
            <v>514</v>
          </cell>
          <cell r="E20" t="str">
            <v>四川太极新津邓双镇岷江店</v>
          </cell>
          <cell r="F20" t="str">
            <v>否</v>
          </cell>
          <cell r="G20">
            <v>281</v>
          </cell>
          <cell r="H20" t="str">
            <v>新津片</v>
          </cell>
          <cell r="I20" t="str">
            <v>王燕丽</v>
          </cell>
          <cell r="J20">
            <v>544</v>
          </cell>
          <cell r="K20">
            <v>120.58</v>
          </cell>
          <cell r="L20">
            <v>65596.77</v>
          </cell>
          <cell r="M20">
            <v>10443.96</v>
          </cell>
        </row>
        <row r="21">
          <cell r="D21">
            <v>102934</v>
          </cell>
          <cell r="E21" t="str">
            <v>四川太极金牛区银河北街药店</v>
          </cell>
          <cell r="F21" t="str">
            <v/>
          </cell>
          <cell r="G21">
            <v>181</v>
          </cell>
          <cell r="H21" t="str">
            <v>西门一片</v>
          </cell>
          <cell r="I21" t="str">
            <v>刘琴英</v>
          </cell>
          <cell r="J21">
            <v>401</v>
          </cell>
          <cell r="K21">
            <v>162.04</v>
          </cell>
          <cell r="L21">
            <v>64977.71</v>
          </cell>
          <cell r="M21">
            <v>12443.58</v>
          </cell>
        </row>
        <row r="22">
          <cell r="D22">
            <v>581</v>
          </cell>
          <cell r="E22" t="str">
            <v>四川太极成华区二环路北四段药店（汇融名城）</v>
          </cell>
          <cell r="F22" t="str">
            <v>是</v>
          </cell>
          <cell r="G22">
            <v>23</v>
          </cell>
          <cell r="H22" t="str">
            <v>城中片</v>
          </cell>
          <cell r="I22" t="str">
            <v>何巍 </v>
          </cell>
          <cell r="J22">
            <v>412</v>
          </cell>
          <cell r="K22">
            <v>157.07</v>
          </cell>
          <cell r="L22">
            <v>64714.6</v>
          </cell>
          <cell r="M22">
            <v>14502.72</v>
          </cell>
        </row>
        <row r="23">
          <cell r="D23">
            <v>511</v>
          </cell>
          <cell r="E23" t="str">
            <v>四川太极成华杉板桥南一路店</v>
          </cell>
          <cell r="F23" t="str">
            <v>否</v>
          </cell>
          <cell r="G23">
            <v>232</v>
          </cell>
          <cell r="H23" t="str">
            <v>东南片区</v>
          </cell>
          <cell r="I23" t="str">
            <v>曾蕾蕾</v>
          </cell>
          <cell r="J23">
            <v>441</v>
          </cell>
          <cell r="K23">
            <v>146.64</v>
          </cell>
          <cell r="L23">
            <v>64667.35</v>
          </cell>
          <cell r="M23">
            <v>16897.26</v>
          </cell>
        </row>
        <row r="24">
          <cell r="D24">
            <v>341</v>
          </cell>
          <cell r="E24" t="str">
            <v>四川太极邛崃中心药店</v>
          </cell>
          <cell r="F24" t="str">
            <v>是</v>
          </cell>
          <cell r="G24">
            <v>282</v>
          </cell>
          <cell r="H24" t="str">
            <v>城郊一片</v>
          </cell>
          <cell r="I24" t="str">
            <v>任会茹</v>
          </cell>
          <cell r="J24">
            <v>409</v>
          </cell>
          <cell r="K24">
            <v>157.9</v>
          </cell>
          <cell r="L24">
            <v>64579.15</v>
          </cell>
          <cell r="M24">
            <v>15511.77</v>
          </cell>
        </row>
        <row r="25">
          <cell r="D25">
            <v>118074</v>
          </cell>
          <cell r="E25" t="str">
            <v>四川太极高新区泰和二街药店</v>
          </cell>
          <cell r="F25" t="str">
            <v/>
          </cell>
          <cell r="G25">
            <v>232</v>
          </cell>
          <cell r="H25" t="str">
            <v>东南片区</v>
          </cell>
          <cell r="I25" t="str">
            <v>曾蕾蕾</v>
          </cell>
          <cell r="J25">
            <v>389</v>
          </cell>
          <cell r="K25">
            <v>161.2</v>
          </cell>
          <cell r="L25">
            <v>62707.74</v>
          </cell>
          <cell r="M25">
            <v>18099.74</v>
          </cell>
        </row>
        <row r="26">
          <cell r="D26">
            <v>117491</v>
          </cell>
          <cell r="E26" t="str">
            <v>四川太极金牛区花照壁中横街药店</v>
          </cell>
          <cell r="F26" t="str">
            <v/>
          </cell>
          <cell r="G26">
            <v>181</v>
          </cell>
          <cell r="H26" t="str">
            <v>西门一片</v>
          </cell>
          <cell r="I26" t="str">
            <v>刘琴英</v>
          </cell>
          <cell r="J26">
            <v>264</v>
          </cell>
          <cell r="K26">
            <v>236.93</v>
          </cell>
          <cell r="L26">
            <v>62549.4</v>
          </cell>
          <cell r="M26">
            <v>8344.39</v>
          </cell>
        </row>
        <row r="27">
          <cell r="D27">
            <v>513</v>
          </cell>
          <cell r="E27" t="str">
            <v>四川太极武侯区顺和街店</v>
          </cell>
          <cell r="F27" t="str">
            <v>否</v>
          </cell>
          <cell r="G27">
            <v>181</v>
          </cell>
          <cell r="H27" t="str">
            <v>西门一片</v>
          </cell>
          <cell r="I27" t="str">
            <v>刘琴英</v>
          </cell>
          <cell r="J27">
            <v>330</v>
          </cell>
          <cell r="K27">
            <v>186.01</v>
          </cell>
          <cell r="L27">
            <v>61383.92</v>
          </cell>
          <cell r="M27">
            <v>11177.72</v>
          </cell>
        </row>
        <row r="28">
          <cell r="D28">
            <v>359</v>
          </cell>
          <cell r="E28" t="str">
            <v>四川太极枣子巷药店</v>
          </cell>
          <cell r="F28" t="str">
            <v>否</v>
          </cell>
          <cell r="G28">
            <v>181</v>
          </cell>
          <cell r="H28" t="str">
            <v>西门一片</v>
          </cell>
          <cell r="I28" t="str">
            <v>刘琴英</v>
          </cell>
          <cell r="J28">
            <v>388</v>
          </cell>
          <cell r="K28">
            <v>155.68</v>
          </cell>
          <cell r="L28">
            <v>60404.49</v>
          </cell>
          <cell r="M28">
            <v>13847.82</v>
          </cell>
        </row>
        <row r="29">
          <cell r="D29">
            <v>105267</v>
          </cell>
          <cell r="E29" t="str">
            <v>四川太极金牛区蜀汉路药店</v>
          </cell>
          <cell r="F29" t="str">
            <v/>
          </cell>
          <cell r="G29">
            <v>181</v>
          </cell>
          <cell r="H29" t="str">
            <v>西门一片</v>
          </cell>
          <cell r="I29" t="str">
            <v>刘琴英</v>
          </cell>
          <cell r="J29">
            <v>333</v>
          </cell>
          <cell r="K29">
            <v>175.31</v>
          </cell>
          <cell r="L29">
            <v>58377.47</v>
          </cell>
          <cell r="M29">
            <v>16000.33</v>
          </cell>
        </row>
        <row r="30">
          <cell r="D30">
            <v>737</v>
          </cell>
          <cell r="E30" t="str">
            <v>四川太极高新区大源北街药店</v>
          </cell>
          <cell r="F30" t="str">
            <v>否</v>
          </cell>
          <cell r="G30">
            <v>232</v>
          </cell>
          <cell r="H30" t="str">
            <v>东南片区</v>
          </cell>
          <cell r="I30" t="str">
            <v>曾蕾蕾</v>
          </cell>
          <cell r="J30">
            <v>336</v>
          </cell>
          <cell r="K30">
            <v>170.35</v>
          </cell>
          <cell r="L30">
            <v>57237.77</v>
          </cell>
          <cell r="M30">
            <v>11464.14</v>
          </cell>
        </row>
        <row r="31">
          <cell r="D31">
            <v>54</v>
          </cell>
          <cell r="E31" t="str">
            <v>四川太极怀远店</v>
          </cell>
          <cell r="F31" t="str">
            <v>是</v>
          </cell>
          <cell r="G31">
            <v>341</v>
          </cell>
          <cell r="H31" t="str">
            <v>崇州片</v>
          </cell>
          <cell r="I31" t="str">
            <v>胡建梅</v>
          </cell>
          <cell r="J31">
            <v>394</v>
          </cell>
          <cell r="K31">
            <v>143</v>
          </cell>
          <cell r="L31">
            <v>56340.33</v>
          </cell>
          <cell r="M31">
            <v>9185.01</v>
          </cell>
        </row>
        <row r="32">
          <cell r="D32">
            <v>379</v>
          </cell>
          <cell r="E32" t="str">
            <v>四川太极土龙路药店</v>
          </cell>
          <cell r="F32" t="str">
            <v>否</v>
          </cell>
          <cell r="G32">
            <v>181</v>
          </cell>
          <cell r="H32" t="str">
            <v>西门一片</v>
          </cell>
          <cell r="I32" t="str">
            <v>刘琴英</v>
          </cell>
          <cell r="J32">
            <v>451</v>
          </cell>
          <cell r="K32">
            <v>121.99</v>
          </cell>
          <cell r="L32">
            <v>55018.58</v>
          </cell>
          <cell r="M32">
            <v>12217.82</v>
          </cell>
        </row>
        <row r="33">
          <cell r="D33">
            <v>747</v>
          </cell>
          <cell r="E33" t="str">
            <v>四川太极郫县郫筒镇一环路东南段药店</v>
          </cell>
          <cell r="F33" t="str">
            <v/>
          </cell>
          <cell r="G33">
            <v>23</v>
          </cell>
          <cell r="H33" t="str">
            <v>城中片</v>
          </cell>
          <cell r="I33" t="str">
            <v>何巍 </v>
          </cell>
          <cell r="J33">
            <v>326</v>
          </cell>
          <cell r="K33">
            <v>167.63</v>
          </cell>
          <cell r="L33">
            <v>54647.23</v>
          </cell>
          <cell r="M33">
            <v>10581.3</v>
          </cell>
        </row>
        <row r="34">
          <cell r="D34">
            <v>744</v>
          </cell>
          <cell r="E34" t="str">
            <v>四川太极武侯区科华街药店</v>
          </cell>
          <cell r="F34" t="str">
            <v/>
          </cell>
          <cell r="G34">
            <v>23</v>
          </cell>
          <cell r="H34" t="str">
            <v>城中片</v>
          </cell>
          <cell r="I34" t="str">
            <v>何巍 </v>
          </cell>
          <cell r="J34">
            <v>351</v>
          </cell>
          <cell r="K34">
            <v>151.12</v>
          </cell>
          <cell r="L34">
            <v>53041.7</v>
          </cell>
          <cell r="M34">
            <v>10555.09</v>
          </cell>
        </row>
        <row r="35">
          <cell r="D35">
            <v>106399</v>
          </cell>
          <cell r="E35" t="str">
            <v>四川太极青羊区蜀辉路药店</v>
          </cell>
          <cell r="F35" t="str">
            <v/>
          </cell>
          <cell r="G35">
            <v>342</v>
          </cell>
          <cell r="H35" t="str">
            <v>西门二片</v>
          </cell>
          <cell r="I35" t="str">
            <v>林禹帅</v>
          </cell>
          <cell r="J35">
            <v>307</v>
          </cell>
          <cell r="K35">
            <v>172.11</v>
          </cell>
          <cell r="L35">
            <v>52839.15</v>
          </cell>
          <cell r="M35">
            <v>13473.25</v>
          </cell>
        </row>
        <row r="36">
          <cell r="D36">
            <v>726</v>
          </cell>
          <cell r="E36" t="str">
            <v>四川太极金牛区交大路第三药店</v>
          </cell>
          <cell r="F36" t="str">
            <v>否</v>
          </cell>
          <cell r="G36">
            <v>181</v>
          </cell>
          <cell r="H36" t="str">
            <v>西门一片</v>
          </cell>
          <cell r="I36" t="str">
            <v>刘琴英</v>
          </cell>
          <cell r="J36">
            <v>355</v>
          </cell>
          <cell r="K36">
            <v>147.5</v>
          </cell>
          <cell r="L36">
            <v>52363.17</v>
          </cell>
          <cell r="M36">
            <v>12033.78</v>
          </cell>
        </row>
        <row r="37">
          <cell r="D37">
            <v>399</v>
          </cell>
          <cell r="E37" t="str">
            <v>四川太极高新天久北巷药店</v>
          </cell>
          <cell r="F37" t="str">
            <v>否</v>
          </cell>
          <cell r="G37">
            <v>181</v>
          </cell>
          <cell r="H37" t="str">
            <v>西门一片</v>
          </cell>
          <cell r="I37" t="str">
            <v>刘琴英</v>
          </cell>
          <cell r="J37">
            <v>307</v>
          </cell>
          <cell r="K37">
            <v>167.56</v>
          </cell>
          <cell r="L37">
            <v>51439.43</v>
          </cell>
          <cell r="M37">
            <v>8845.07</v>
          </cell>
        </row>
        <row r="38">
          <cell r="D38">
            <v>111219</v>
          </cell>
          <cell r="E38" t="str">
            <v>四川太极金牛区花照壁药店</v>
          </cell>
          <cell r="F38" t="str">
            <v/>
          </cell>
          <cell r="G38">
            <v>181</v>
          </cell>
          <cell r="H38" t="str">
            <v>西门一片</v>
          </cell>
          <cell r="I38" t="str">
            <v>刘琴英</v>
          </cell>
          <cell r="J38">
            <v>295</v>
          </cell>
          <cell r="K38">
            <v>174.19</v>
          </cell>
          <cell r="L38">
            <v>51384.78</v>
          </cell>
          <cell r="M38">
            <v>13511.61</v>
          </cell>
        </row>
        <row r="39">
          <cell r="D39">
            <v>377</v>
          </cell>
          <cell r="E39" t="str">
            <v>四川太极新园大道药店</v>
          </cell>
          <cell r="F39" t="str">
            <v>否</v>
          </cell>
          <cell r="G39">
            <v>232</v>
          </cell>
          <cell r="H39" t="str">
            <v>东南片区</v>
          </cell>
          <cell r="I39" t="str">
            <v>曾蕾蕾</v>
          </cell>
          <cell r="J39">
            <v>420</v>
          </cell>
          <cell r="K39">
            <v>120.9</v>
          </cell>
          <cell r="L39">
            <v>50777.28</v>
          </cell>
          <cell r="M39">
            <v>8796.91</v>
          </cell>
        </row>
        <row r="40">
          <cell r="D40">
            <v>106569</v>
          </cell>
          <cell r="E40" t="str">
            <v>四川太极武侯区大悦路药店</v>
          </cell>
          <cell r="F40" t="str">
            <v/>
          </cell>
          <cell r="G40">
            <v>181</v>
          </cell>
          <cell r="H40" t="str">
            <v>西门一片</v>
          </cell>
          <cell r="I40" t="str">
            <v>刘琴英</v>
          </cell>
          <cell r="J40">
            <v>339</v>
          </cell>
          <cell r="K40">
            <v>149.24</v>
          </cell>
          <cell r="L40">
            <v>50592.12</v>
          </cell>
          <cell r="M40">
            <v>9555.51</v>
          </cell>
        </row>
        <row r="41">
          <cell r="D41">
            <v>103198</v>
          </cell>
          <cell r="E41" t="str">
            <v>四川太极青羊区贝森北路药店</v>
          </cell>
          <cell r="F41" t="str">
            <v/>
          </cell>
          <cell r="G41">
            <v>181</v>
          </cell>
          <cell r="H41" t="str">
            <v>西门一片</v>
          </cell>
          <cell r="I41" t="str">
            <v>刘琴英</v>
          </cell>
          <cell r="J41">
            <v>322</v>
          </cell>
          <cell r="K41">
            <v>152.78</v>
          </cell>
          <cell r="L41">
            <v>49196.1</v>
          </cell>
          <cell r="M41">
            <v>9057.03</v>
          </cell>
        </row>
        <row r="42">
          <cell r="D42">
            <v>515</v>
          </cell>
          <cell r="E42" t="str">
            <v>四川太极成华区崔家店路药店</v>
          </cell>
          <cell r="F42" t="str">
            <v>否</v>
          </cell>
          <cell r="G42">
            <v>232</v>
          </cell>
          <cell r="H42" t="str">
            <v>东南片区</v>
          </cell>
          <cell r="I42" t="str">
            <v>曾蕾蕾</v>
          </cell>
          <cell r="J42">
            <v>370</v>
          </cell>
          <cell r="K42">
            <v>127.45</v>
          </cell>
          <cell r="L42">
            <v>47155.33</v>
          </cell>
          <cell r="M42">
            <v>7830.9</v>
          </cell>
        </row>
        <row r="43">
          <cell r="D43">
            <v>111400</v>
          </cell>
          <cell r="E43" t="str">
            <v>四川太极邛崃市文君街道杏林路药店</v>
          </cell>
          <cell r="F43" t="str">
            <v/>
          </cell>
          <cell r="G43">
            <v>282</v>
          </cell>
          <cell r="H43" t="str">
            <v>城郊一片</v>
          </cell>
          <cell r="I43" t="str">
            <v>任会茹</v>
          </cell>
          <cell r="J43">
            <v>318</v>
          </cell>
          <cell r="K43">
            <v>144.57</v>
          </cell>
          <cell r="L43">
            <v>45972.32</v>
          </cell>
          <cell r="M43">
            <v>8239.72</v>
          </cell>
        </row>
        <row r="44">
          <cell r="D44">
            <v>120844</v>
          </cell>
          <cell r="E44" t="str">
            <v>四川太极彭州市致和镇南三环路药店</v>
          </cell>
          <cell r="F44" t="str">
            <v/>
          </cell>
          <cell r="G44">
            <v>342</v>
          </cell>
          <cell r="H44" t="str">
            <v>西门二片</v>
          </cell>
          <cell r="I44" t="str">
            <v>林禹帅</v>
          </cell>
          <cell r="J44">
            <v>188</v>
          </cell>
          <cell r="K44">
            <v>242.68</v>
          </cell>
          <cell r="L44">
            <v>45623.78</v>
          </cell>
          <cell r="M44">
            <v>6648.1</v>
          </cell>
        </row>
        <row r="45">
          <cell r="D45">
            <v>114286</v>
          </cell>
          <cell r="E45" t="str">
            <v>四川太极青羊区光华北五路药店</v>
          </cell>
          <cell r="F45" t="str">
            <v/>
          </cell>
          <cell r="G45">
            <v>342</v>
          </cell>
          <cell r="H45" t="str">
            <v>西门二片</v>
          </cell>
          <cell r="I45" t="str">
            <v>林禹帅</v>
          </cell>
          <cell r="J45">
            <v>308</v>
          </cell>
          <cell r="K45">
            <v>142.95</v>
          </cell>
          <cell r="L45">
            <v>44028.43</v>
          </cell>
          <cell r="M45">
            <v>9580.92</v>
          </cell>
        </row>
        <row r="46">
          <cell r="D46">
            <v>108656</v>
          </cell>
          <cell r="E46" t="str">
            <v>四川太极新津县五津镇五津西路二药房</v>
          </cell>
          <cell r="F46" t="str">
            <v/>
          </cell>
          <cell r="G46">
            <v>281</v>
          </cell>
          <cell r="H46" t="str">
            <v>新津片</v>
          </cell>
          <cell r="I46" t="str">
            <v>王燕丽</v>
          </cell>
          <cell r="J46">
            <v>286</v>
          </cell>
          <cell r="K46">
            <v>150.9</v>
          </cell>
          <cell r="L46">
            <v>43158.49</v>
          </cell>
          <cell r="M46">
            <v>5604.18</v>
          </cell>
        </row>
        <row r="47">
          <cell r="D47">
            <v>587</v>
          </cell>
          <cell r="E47" t="str">
            <v>四川太极都江堰景中路店</v>
          </cell>
          <cell r="F47" t="str">
            <v>否</v>
          </cell>
          <cell r="G47">
            <v>233</v>
          </cell>
          <cell r="H47" t="str">
            <v>都江堰片</v>
          </cell>
          <cell r="I47" t="str">
            <v>苗凯</v>
          </cell>
          <cell r="J47">
            <v>318</v>
          </cell>
          <cell r="K47">
            <v>135.14</v>
          </cell>
          <cell r="L47">
            <v>42974.9</v>
          </cell>
          <cell r="M47">
            <v>11818.45</v>
          </cell>
        </row>
        <row r="48">
          <cell r="D48">
            <v>106066</v>
          </cell>
          <cell r="E48" t="str">
            <v>四川太极锦江区梨花街药店</v>
          </cell>
          <cell r="F48" t="str">
            <v/>
          </cell>
          <cell r="G48">
            <v>142</v>
          </cell>
          <cell r="H48" t="str">
            <v>旗舰片区</v>
          </cell>
          <cell r="I48" t="str">
            <v>谭勤娟</v>
          </cell>
          <cell r="J48">
            <v>275</v>
          </cell>
          <cell r="K48">
            <v>155.8</v>
          </cell>
          <cell r="L48">
            <v>42845.21</v>
          </cell>
          <cell r="M48">
            <v>14171.84</v>
          </cell>
        </row>
        <row r="49">
          <cell r="D49">
            <v>546</v>
          </cell>
          <cell r="E49" t="str">
            <v>四川太极锦江区榕声路店</v>
          </cell>
          <cell r="F49" t="str">
            <v>否</v>
          </cell>
          <cell r="G49">
            <v>23</v>
          </cell>
          <cell r="H49" t="str">
            <v>城中片</v>
          </cell>
          <cell r="I49" t="str">
            <v>何巍 </v>
          </cell>
          <cell r="J49">
            <v>420</v>
          </cell>
          <cell r="K49">
            <v>101.84</v>
          </cell>
          <cell r="L49">
            <v>42772.43</v>
          </cell>
          <cell r="M49">
            <v>10379.29</v>
          </cell>
        </row>
        <row r="50">
          <cell r="D50">
            <v>598</v>
          </cell>
          <cell r="E50" t="str">
            <v>四川太极锦江区水杉街药店</v>
          </cell>
          <cell r="F50" t="str">
            <v>否</v>
          </cell>
          <cell r="G50">
            <v>23</v>
          </cell>
          <cell r="H50" t="str">
            <v>城中片</v>
          </cell>
          <cell r="I50" t="str">
            <v>何巍 </v>
          </cell>
          <cell r="J50">
            <v>341</v>
          </cell>
          <cell r="K50">
            <v>123.79</v>
          </cell>
          <cell r="L50">
            <v>42213.25</v>
          </cell>
          <cell r="M50">
            <v>8220.3</v>
          </cell>
        </row>
        <row r="51">
          <cell r="D51">
            <v>107658</v>
          </cell>
          <cell r="E51" t="str">
            <v>四川太极新都区新都街道万和北路药店</v>
          </cell>
          <cell r="F51" t="str">
            <v/>
          </cell>
          <cell r="G51">
            <v>342</v>
          </cell>
          <cell r="H51" t="str">
            <v>西门二片</v>
          </cell>
          <cell r="I51" t="str">
            <v>林禹帅</v>
          </cell>
          <cell r="J51">
            <v>523</v>
          </cell>
          <cell r="K51">
            <v>80.5</v>
          </cell>
          <cell r="L51">
            <v>42100.55</v>
          </cell>
          <cell r="M51">
            <v>7989.76</v>
          </cell>
        </row>
        <row r="52">
          <cell r="D52">
            <v>745</v>
          </cell>
          <cell r="E52" t="str">
            <v>四川太极金牛区金沙路药店</v>
          </cell>
          <cell r="F52" t="str">
            <v/>
          </cell>
          <cell r="G52">
            <v>181</v>
          </cell>
          <cell r="H52" t="str">
            <v>西门一片</v>
          </cell>
          <cell r="I52" t="str">
            <v>刘琴英</v>
          </cell>
          <cell r="J52">
            <v>361</v>
          </cell>
          <cell r="K52">
            <v>115.42</v>
          </cell>
          <cell r="L52">
            <v>41667.37</v>
          </cell>
          <cell r="M52">
            <v>10715.89</v>
          </cell>
        </row>
        <row r="53">
          <cell r="D53">
            <v>721</v>
          </cell>
          <cell r="E53" t="str">
            <v>四川太极邛崃市临邛镇洪川小区药店</v>
          </cell>
          <cell r="F53" t="str">
            <v>否</v>
          </cell>
          <cell r="G53">
            <v>282</v>
          </cell>
          <cell r="H53" t="str">
            <v>城郊一片</v>
          </cell>
          <cell r="I53" t="str">
            <v>任会茹</v>
          </cell>
          <cell r="J53">
            <v>409</v>
          </cell>
          <cell r="K53">
            <v>99.55</v>
          </cell>
          <cell r="L53">
            <v>40714.49</v>
          </cell>
          <cell r="M53">
            <v>10329.95</v>
          </cell>
        </row>
        <row r="54">
          <cell r="D54">
            <v>101453</v>
          </cell>
          <cell r="E54" t="str">
            <v>四川太极温江区公平街道江安路药店</v>
          </cell>
          <cell r="F54" t="str">
            <v/>
          </cell>
          <cell r="G54">
            <v>342</v>
          </cell>
          <cell r="H54" t="str">
            <v>西门二片</v>
          </cell>
          <cell r="I54" t="str">
            <v>林禹帅</v>
          </cell>
          <cell r="J54">
            <v>344</v>
          </cell>
          <cell r="K54">
            <v>117.22</v>
          </cell>
          <cell r="L54">
            <v>40324.36</v>
          </cell>
          <cell r="M54">
            <v>8586.99</v>
          </cell>
        </row>
        <row r="55">
          <cell r="D55">
            <v>539</v>
          </cell>
          <cell r="E55" t="str">
            <v>四川太极大邑县晋原镇子龙路店</v>
          </cell>
          <cell r="F55" t="str">
            <v>否</v>
          </cell>
          <cell r="G55">
            <v>282</v>
          </cell>
          <cell r="H55" t="str">
            <v>城郊一片</v>
          </cell>
          <cell r="I55" t="str">
            <v>任会茹</v>
          </cell>
          <cell r="J55">
            <v>278</v>
          </cell>
          <cell r="K55">
            <v>144.79</v>
          </cell>
          <cell r="L55">
            <v>40250.51</v>
          </cell>
          <cell r="M55">
            <v>6718.38</v>
          </cell>
        </row>
        <row r="56">
          <cell r="D56">
            <v>355</v>
          </cell>
          <cell r="E56" t="str">
            <v>四川太极双林路药店</v>
          </cell>
          <cell r="F56" t="str">
            <v>是</v>
          </cell>
          <cell r="G56">
            <v>232</v>
          </cell>
          <cell r="H56" t="str">
            <v>东南片区</v>
          </cell>
          <cell r="I56" t="str">
            <v>曾蕾蕾</v>
          </cell>
          <cell r="J56">
            <v>236</v>
          </cell>
          <cell r="K56">
            <v>169.57</v>
          </cell>
          <cell r="L56">
            <v>40019.36</v>
          </cell>
          <cell r="M56">
            <v>8392.46</v>
          </cell>
        </row>
        <row r="57">
          <cell r="D57">
            <v>117310</v>
          </cell>
          <cell r="E57" t="str">
            <v>四川太极武侯区长寿路药店</v>
          </cell>
          <cell r="F57" t="str">
            <v/>
          </cell>
          <cell r="G57">
            <v>181</v>
          </cell>
          <cell r="H57" t="str">
            <v>西门一片</v>
          </cell>
          <cell r="I57" t="str">
            <v>刘琴英</v>
          </cell>
          <cell r="J57">
            <v>217</v>
          </cell>
          <cell r="K57">
            <v>184.27</v>
          </cell>
          <cell r="L57">
            <v>39986.72</v>
          </cell>
          <cell r="M57">
            <v>6652.05</v>
          </cell>
        </row>
        <row r="58">
          <cell r="D58">
            <v>103639</v>
          </cell>
          <cell r="E58" t="str">
            <v>四川太极成华区金马河路药店</v>
          </cell>
          <cell r="F58" t="str">
            <v/>
          </cell>
          <cell r="G58">
            <v>232</v>
          </cell>
          <cell r="H58" t="str">
            <v>东南片区</v>
          </cell>
          <cell r="I58" t="str">
            <v>曾蕾蕾</v>
          </cell>
          <cell r="J58">
            <v>292</v>
          </cell>
          <cell r="K58">
            <v>134.01</v>
          </cell>
          <cell r="L58">
            <v>39129.9</v>
          </cell>
          <cell r="M58">
            <v>8850.46</v>
          </cell>
        </row>
        <row r="59">
          <cell r="D59">
            <v>108277</v>
          </cell>
          <cell r="E59" t="str">
            <v>四川太极金牛区银沙路药店</v>
          </cell>
          <cell r="F59" t="str">
            <v/>
          </cell>
          <cell r="G59">
            <v>181</v>
          </cell>
          <cell r="H59" t="str">
            <v>西门一片</v>
          </cell>
          <cell r="I59" t="str">
            <v>刘琴英</v>
          </cell>
          <cell r="J59">
            <v>310</v>
          </cell>
          <cell r="K59">
            <v>125.49</v>
          </cell>
          <cell r="L59">
            <v>38901.21</v>
          </cell>
          <cell r="M59">
            <v>7040.68</v>
          </cell>
        </row>
        <row r="60">
          <cell r="D60">
            <v>104428</v>
          </cell>
          <cell r="E60" t="str">
            <v>四川太极崇州市崇阳镇永康东路药店 </v>
          </cell>
          <cell r="F60" t="str">
            <v/>
          </cell>
          <cell r="G60">
            <v>341</v>
          </cell>
          <cell r="H60" t="str">
            <v>崇州片</v>
          </cell>
          <cell r="I60" t="str">
            <v>胡建梅</v>
          </cell>
          <cell r="J60">
            <v>325</v>
          </cell>
          <cell r="K60">
            <v>118.85</v>
          </cell>
          <cell r="L60">
            <v>38626.97</v>
          </cell>
          <cell r="M60">
            <v>8288.59</v>
          </cell>
        </row>
        <row r="61">
          <cell r="D61">
            <v>712</v>
          </cell>
          <cell r="E61" t="str">
            <v>四川太极成华区华泰路药店</v>
          </cell>
          <cell r="F61" t="str">
            <v>否</v>
          </cell>
          <cell r="G61">
            <v>232</v>
          </cell>
          <cell r="H61" t="str">
            <v>东南片区</v>
          </cell>
          <cell r="I61" t="str">
            <v>曾蕾蕾</v>
          </cell>
          <cell r="J61">
            <v>413</v>
          </cell>
          <cell r="K61">
            <v>92.7</v>
          </cell>
          <cell r="L61">
            <v>38283.15</v>
          </cell>
          <cell r="M61">
            <v>11377.16</v>
          </cell>
        </row>
        <row r="62">
          <cell r="D62">
            <v>117184</v>
          </cell>
          <cell r="E62" t="str">
            <v>四川太极锦江区静沙南路药店</v>
          </cell>
          <cell r="F62" t="str">
            <v/>
          </cell>
          <cell r="G62">
            <v>23</v>
          </cell>
          <cell r="H62" t="str">
            <v>城中片</v>
          </cell>
          <cell r="I62" t="str">
            <v>何巍 </v>
          </cell>
          <cell r="J62">
            <v>288</v>
          </cell>
          <cell r="K62">
            <v>124.66</v>
          </cell>
          <cell r="L62">
            <v>35902.96</v>
          </cell>
          <cell r="M62">
            <v>9218.2</v>
          </cell>
        </row>
        <row r="63">
          <cell r="D63">
            <v>720</v>
          </cell>
          <cell r="E63" t="str">
            <v>四川太极大邑县新场镇文昌街药店</v>
          </cell>
          <cell r="F63" t="str">
            <v>否</v>
          </cell>
          <cell r="G63">
            <v>282</v>
          </cell>
          <cell r="H63" t="str">
            <v>城郊一片</v>
          </cell>
          <cell r="I63" t="str">
            <v>任会茹</v>
          </cell>
          <cell r="J63">
            <v>195</v>
          </cell>
          <cell r="K63">
            <v>184.08</v>
          </cell>
          <cell r="L63">
            <v>35895.48</v>
          </cell>
          <cell r="M63">
            <v>4071.16</v>
          </cell>
        </row>
        <row r="64">
          <cell r="D64">
            <v>724</v>
          </cell>
          <cell r="E64" t="str">
            <v>四川太极锦江区观音桥街药店</v>
          </cell>
          <cell r="F64" t="str">
            <v>否</v>
          </cell>
          <cell r="G64">
            <v>23</v>
          </cell>
          <cell r="H64" t="str">
            <v>城中片</v>
          </cell>
          <cell r="I64" t="str">
            <v>何巍 </v>
          </cell>
          <cell r="J64">
            <v>331</v>
          </cell>
          <cell r="K64">
            <v>106.45</v>
          </cell>
          <cell r="L64">
            <v>35233.34</v>
          </cell>
          <cell r="M64">
            <v>7840.71</v>
          </cell>
        </row>
        <row r="65">
          <cell r="D65">
            <v>730</v>
          </cell>
          <cell r="E65" t="str">
            <v>四川太极新都区新繁镇繁江北路药店</v>
          </cell>
          <cell r="F65" t="str">
            <v>否</v>
          </cell>
          <cell r="G65">
            <v>342</v>
          </cell>
          <cell r="H65" t="str">
            <v>西门二片</v>
          </cell>
          <cell r="I65" t="str">
            <v>林禹帅</v>
          </cell>
          <cell r="J65">
            <v>396</v>
          </cell>
          <cell r="K65">
            <v>88.38</v>
          </cell>
          <cell r="L65">
            <v>34997.94</v>
          </cell>
          <cell r="M65">
            <v>8720.57</v>
          </cell>
        </row>
        <row r="66">
          <cell r="D66">
            <v>704</v>
          </cell>
          <cell r="E66" t="str">
            <v>四川太极都江堰奎光路中段药店</v>
          </cell>
          <cell r="F66" t="str">
            <v>否</v>
          </cell>
          <cell r="G66">
            <v>233</v>
          </cell>
          <cell r="H66" t="str">
            <v>都江堰片</v>
          </cell>
          <cell r="I66" t="str">
            <v>苗凯</v>
          </cell>
          <cell r="J66">
            <v>321</v>
          </cell>
          <cell r="K66">
            <v>108.84</v>
          </cell>
          <cell r="L66">
            <v>34938.96</v>
          </cell>
          <cell r="M66">
            <v>10462.41</v>
          </cell>
        </row>
        <row r="67">
          <cell r="D67">
            <v>106485</v>
          </cell>
          <cell r="E67" t="str">
            <v>四川太极成都高新区元华二巷药店</v>
          </cell>
          <cell r="F67" t="str">
            <v/>
          </cell>
          <cell r="G67">
            <v>142</v>
          </cell>
          <cell r="H67" t="str">
            <v>旗舰片区</v>
          </cell>
          <cell r="I67" t="str">
            <v>谭勤娟</v>
          </cell>
          <cell r="J67">
            <v>213</v>
          </cell>
          <cell r="K67">
            <v>163.12</v>
          </cell>
          <cell r="L67">
            <v>34744.58</v>
          </cell>
          <cell r="M67">
            <v>6943.49</v>
          </cell>
        </row>
        <row r="68">
          <cell r="D68">
            <v>738</v>
          </cell>
          <cell r="E68" t="str">
            <v>四川太极都江堰市蒲阳路药店</v>
          </cell>
          <cell r="F68" t="str">
            <v>否</v>
          </cell>
          <cell r="G68">
            <v>233</v>
          </cell>
          <cell r="H68" t="str">
            <v>都江堰片</v>
          </cell>
          <cell r="I68" t="str">
            <v>苗凯</v>
          </cell>
          <cell r="J68">
            <v>263</v>
          </cell>
          <cell r="K68">
            <v>130.24</v>
          </cell>
          <cell r="L68">
            <v>34254.06</v>
          </cell>
          <cell r="M68">
            <v>8320.66</v>
          </cell>
        </row>
        <row r="69">
          <cell r="D69">
            <v>706</v>
          </cell>
          <cell r="E69" t="str">
            <v>四川太极都江堰幸福镇翔凤路药店</v>
          </cell>
          <cell r="F69" t="str">
            <v>否</v>
          </cell>
          <cell r="G69">
            <v>233</v>
          </cell>
          <cell r="H69" t="str">
            <v>都江堰片</v>
          </cell>
          <cell r="I69" t="str">
            <v>苗凯</v>
          </cell>
          <cell r="J69">
            <v>293</v>
          </cell>
          <cell r="K69">
            <v>116.73</v>
          </cell>
          <cell r="L69">
            <v>34200.43</v>
          </cell>
          <cell r="M69">
            <v>6135.01</v>
          </cell>
        </row>
        <row r="70">
          <cell r="D70">
            <v>746</v>
          </cell>
          <cell r="E70" t="str">
            <v>四川太极大邑县晋原镇内蒙古大道桃源药店</v>
          </cell>
          <cell r="F70" t="str">
            <v>否</v>
          </cell>
          <cell r="G70">
            <v>282</v>
          </cell>
          <cell r="H70" t="str">
            <v>城郊一片</v>
          </cell>
          <cell r="I70" t="str">
            <v>任会茹</v>
          </cell>
          <cell r="J70">
            <v>316</v>
          </cell>
          <cell r="K70">
            <v>108.21</v>
          </cell>
          <cell r="L70">
            <v>34194.59</v>
          </cell>
          <cell r="M70">
            <v>5991.77</v>
          </cell>
        </row>
        <row r="71">
          <cell r="D71">
            <v>549</v>
          </cell>
          <cell r="E71" t="str">
            <v>四川太极大邑县晋源镇东壕沟段药店</v>
          </cell>
          <cell r="F71" t="str">
            <v>否</v>
          </cell>
          <cell r="G71">
            <v>282</v>
          </cell>
          <cell r="H71" t="str">
            <v>城郊一片</v>
          </cell>
          <cell r="I71" t="str">
            <v>任会茹</v>
          </cell>
          <cell r="J71">
            <v>159</v>
          </cell>
          <cell r="K71">
            <v>211.59</v>
          </cell>
          <cell r="L71">
            <v>33642.91</v>
          </cell>
          <cell r="M71">
            <v>7107.71</v>
          </cell>
        </row>
        <row r="72">
          <cell r="D72">
            <v>716</v>
          </cell>
          <cell r="E72" t="str">
            <v>四川太极大邑县沙渠镇方圆路药店</v>
          </cell>
          <cell r="F72" t="str">
            <v>否</v>
          </cell>
          <cell r="G72">
            <v>282</v>
          </cell>
          <cell r="H72" t="str">
            <v>城郊一片</v>
          </cell>
          <cell r="I72" t="str">
            <v>任会茹</v>
          </cell>
          <cell r="J72">
            <v>288</v>
          </cell>
          <cell r="K72">
            <v>113.78</v>
          </cell>
          <cell r="L72">
            <v>32769.35</v>
          </cell>
          <cell r="M72">
            <v>6530.05</v>
          </cell>
        </row>
        <row r="73">
          <cell r="D73">
            <v>102935</v>
          </cell>
          <cell r="E73" t="str">
            <v>四川太极青羊区童子街药店</v>
          </cell>
          <cell r="F73" t="str">
            <v/>
          </cell>
          <cell r="G73">
            <v>142</v>
          </cell>
          <cell r="H73" t="str">
            <v>旗舰片区</v>
          </cell>
          <cell r="I73" t="str">
            <v>谭勤娟</v>
          </cell>
          <cell r="J73">
            <v>223</v>
          </cell>
          <cell r="K73">
            <v>146.64</v>
          </cell>
          <cell r="L73">
            <v>32700.67</v>
          </cell>
          <cell r="M73">
            <v>8155.08</v>
          </cell>
        </row>
        <row r="74">
          <cell r="D74">
            <v>113025</v>
          </cell>
          <cell r="E74" t="str">
            <v>四川太极青羊区蜀鑫路药店</v>
          </cell>
          <cell r="F74" t="str">
            <v/>
          </cell>
          <cell r="G74">
            <v>342</v>
          </cell>
          <cell r="H74" t="str">
            <v>西门二片</v>
          </cell>
          <cell r="I74" t="str">
            <v>林禹帅</v>
          </cell>
          <cell r="J74">
            <v>201</v>
          </cell>
          <cell r="K74">
            <v>162.51</v>
          </cell>
          <cell r="L74">
            <v>32664.41</v>
          </cell>
          <cell r="M74">
            <v>5165.22</v>
          </cell>
        </row>
        <row r="75">
          <cell r="D75">
            <v>113008</v>
          </cell>
          <cell r="E75" t="str">
            <v>四川太极成都高新区尚锦路药店</v>
          </cell>
          <cell r="F75" t="str">
            <v/>
          </cell>
          <cell r="G75">
            <v>23</v>
          </cell>
          <cell r="H75" t="str">
            <v>城中片</v>
          </cell>
          <cell r="I75" t="str">
            <v>何巍 </v>
          </cell>
          <cell r="J75">
            <v>185</v>
          </cell>
          <cell r="K75">
            <v>176.5</v>
          </cell>
          <cell r="L75">
            <v>32652.75</v>
          </cell>
          <cell r="M75">
            <v>3887.55</v>
          </cell>
        </row>
        <row r="76">
          <cell r="D76">
            <v>743</v>
          </cell>
          <cell r="E76" t="str">
            <v>四川太极成华区万宇路药店</v>
          </cell>
          <cell r="F76" t="str">
            <v/>
          </cell>
          <cell r="G76">
            <v>232</v>
          </cell>
          <cell r="H76" t="str">
            <v>东南片区</v>
          </cell>
          <cell r="I76" t="str">
            <v>曾蕾蕾</v>
          </cell>
          <cell r="J76">
            <v>251</v>
          </cell>
          <cell r="K76">
            <v>128.98</v>
          </cell>
          <cell r="L76">
            <v>32374.5</v>
          </cell>
          <cell r="M76">
            <v>7431.87</v>
          </cell>
        </row>
        <row r="77">
          <cell r="D77">
            <v>351</v>
          </cell>
          <cell r="E77" t="str">
            <v>四川太极都江堰药店</v>
          </cell>
          <cell r="F77" t="str">
            <v>是</v>
          </cell>
          <cell r="G77">
            <v>233</v>
          </cell>
          <cell r="H77" t="str">
            <v>都江堰片</v>
          </cell>
          <cell r="I77" t="str">
            <v>苗凯</v>
          </cell>
          <cell r="J77">
            <v>196</v>
          </cell>
          <cell r="K77">
            <v>165.12</v>
          </cell>
          <cell r="L77">
            <v>32363.42</v>
          </cell>
          <cell r="M77">
            <v>6222.42</v>
          </cell>
        </row>
        <row r="78">
          <cell r="D78">
            <v>572</v>
          </cell>
          <cell r="E78" t="str">
            <v>四川太极郫县郫筒镇东大街药店</v>
          </cell>
          <cell r="F78" t="str">
            <v>否</v>
          </cell>
          <cell r="G78">
            <v>23</v>
          </cell>
          <cell r="H78" t="str">
            <v>城中片</v>
          </cell>
          <cell r="I78" t="str">
            <v>何巍 </v>
          </cell>
          <cell r="J78">
            <v>269</v>
          </cell>
          <cell r="K78">
            <v>118.84</v>
          </cell>
          <cell r="L78">
            <v>31966.88</v>
          </cell>
          <cell r="M78">
            <v>6370.28</v>
          </cell>
        </row>
        <row r="79">
          <cell r="D79">
            <v>116919</v>
          </cell>
          <cell r="E79" t="str">
            <v>四川太极武侯区科华北路药店</v>
          </cell>
          <cell r="F79" t="str">
            <v/>
          </cell>
          <cell r="G79">
            <v>142</v>
          </cell>
          <cell r="H79" t="str">
            <v>旗舰片区</v>
          </cell>
          <cell r="I79" t="str">
            <v>谭勤娟</v>
          </cell>
          <cell r="J79">
            <v>222</v>
          </cell>
          <cell r="K79">
            <v>142.25</v>
          </cell>
          <cell r="L79">
            <v>31580.52</v>
          </cell>
          <cell r="M79">
            <v>8844.17</v>
          </cell>
        </row>
        <row r="80">
          <cell r="D80">
            <v>119263</v>
          </cell>
          <cell r="E80" t="str">
            <v>四川太极青羊区蜀源路药店</v>
          </cell>
          <cell r="F80" t="str">
            <v/>
          </cell>
          <cell r="G80">
            <v>342</v>
          </cell>
          <cell r="H80" t="str">
            <v>西门二片</v>
          </cell>
          <cell r="I80" t="str">
            <v>林禹帅</v>
          </cell>
          <cell r="J80">
            <v>218</v>
          </cell>
          <cell r="K80">
            <v>143.99</v>
          </cell>
          <cell r="L80">
            <v>31389.46</v>
          </cell>
          <cell r="M80">
            <v>5534.78</v>
          </cell>
        </row>
        <row r="81">
          <cell r="D81">
            <v>105751</v>
          </cell>
          <cell r="E81" t="str">
            <v>四川太极高新区新下街药店</v>
          </cell>
          <cell r="F81" t="str">
            <v/>
          </cell>
          <cell r="G81">
            <v>232</v>
          </cell>
          <cell r="H81" t="str">
            <v>东南片区</v>
          </cell>
          <cell r="I81" t="str">
            <v>曾蕾蕾</v>
          </cell>
          <cell r="J81">
            <v>277</v>
          </cell>
          <cell r="K81">
            <v>113.15</v>
          </cell>
          <cell r="L81">
            <v>31343</v>
          </cell>
          <cell r="M81">
            <v>6915.81</v>
          </cell>
        </row>
        <row r="82">
          <cell r="D82">
            <v>740</v>
          </cell>
          <cell r="E82" t="str">
            <v>四川太极成华区华康路药店</v>
          </cell>
          <cell r="F82" t="str">
            <v/>
          </cell>
          <cell r="G82">
            <v>232</v>
          </cell>
          <cell r="H82" t="str">
            <v>东南片区</v>
          </cell>
          <cell r="I82" t="str">
            <v>曾蕾蕾</v>
          </cell>
          <cell r="J82">
            <v>267</v>
          </cell>
          <cell r="K82">
            <v>117.3</v>
          </cell>
          <cell r="L82">
            <v>31318.04</v>
          </cell>
          <cell r="M82">
            <v>7826.52</v>
          </cell>
        </row>
        <row r="83">
          <cell r="D83">
            <v>570</v>
          </cell>
          <cell r="E83" t="str">
            <v>四川太极青羊区大石西路药店</v>
          </cell>
          <cell r="F83" t="str">
            <v>否</v>
          </cell>
          <cell r="G83">
            <v>342</v>
          </cell>
          <cell r="H83" t="str">
            <v>西门二片</v>
          </cell>
          <cell r="I83" t="str">
            <v>林禹帅</v>
          </cell>
          <cell r="J83">
            <v>337</v>
          </cell>
          <cell r="K83">
            <v>92.92</v>
          </cell>
          <cell r="L83">
            <v>31315.58</v>
          </cell>
          <cell r="M83">
            <v>8276.74</v>
          </cell>
        </row>
        <row r="84">
          <cell r="D84">
            <v>105910</v>
          </cell>
          <cell r="E84" t="str">
            <v>四川太极高新区紫薇东路药店</v>
          </cell>
          <cell r="F84" t="str">
            <v/>
          </cell>
          <cell r="G84">
            <v>181</v>
          </cell>
          <cell r="H84" t="str">
            <v>西门一片</v>
          </cell>
          <cell r="I84" t="str">
            <v>刘琴英</v>
          </cell>
          <cell r="J84">
            <v>309</v>
          </cell>
          <cell r="K84">
            <v>100.97</v>
          </cell>
          <cell r="L84">
            <v>31198.63</v>
          </cell>
          <cell r="M84">
            <v>7566.83</v>
          </cell>
        </row>
        <row r="85">
          <cell r="D85">
            <v>107728</v>
          </cell>
          <cell r="E85" t="str">
            <v>四川太极大邑县晋原镇北街药店</v>
          </cell>
          <cell r="F85" t="str">
            <v/>
          </cell>
          <cell r="G85">
            <v>282</v>
          </cell>
          <cell r="H85" t="str">
            <v>城郊一片</v>
          </cell>
          <cell r="I85" t="str">
            <v>任会茹</v>
          </cell>
          <cell r="J85">
            <v>223</v>
          </cell>
          <cell r="K85">
            <v>139.81</v>
          </cell>
          <cell r="L85">
            <v>31178.37</v>
          </cell>
          <cell r="M85">
            <v>5295.31</v>
          </cell>
        </row>
        <row r="86">
          <cell r="D86">
            <v>717</v>
          </cell>
          <cell r="E86" t="str">
            <v>四川太极大邑县晋原镇通达东路五段药店</v>
          </cell>
          <cell r="F86" t="str">
            <v>否</v>
          </cell>
          <cell r="G86">
            <v>282</v>
          </cell>
          <cell r="H86" t="str">
            <v>城郊一片</v>
          </cell>
          <cell r="I86" t="str">
            <v>任会茹</v>
          </cell>
          <cell r="J86">
            <v>258</v>
          </cell>
          <cell r="K86">
            <v>119.99</v>
          </cell>
          <cell r="L86">
            <v>30958.52</v>
          </cell>
          <cell r="M86">
            <v>5908.63</v>
          </cell>
        </row>
        <row r="87">
          <cell r="D87">
            <v>723</v>
          </cell>
          <cell r="E87" t="str">
            <v>四川太极锦江区柳翠路药店</v>
          </cell>
          <cell r="F87" t="str">
            <v>否</v>
          </cell>
          <cell r="G87">
            <v>23</v>
          </cell>
          <cell r="H87" t="str">
            <v>城中片</v>
          </cell>
          <cell r="I87" t="str">
            <v>何巍 </v>
          </cell>
          <cell r="J87">
            <v>260</v>
          </cell>
          <cell r="K87">
            <v>119.05</v>
          </cell>
          <cell r="L87">
            <v>30954.26</v>
          </cell>
          <cell r="M87">
            <v>5346.6</v>
          </cell>
        </row>
        <row r="88">
          <cell r="D88">
            <v>367</v>
          </cell>
          <cell r="E88" t="str">
            <v>四川太极金带街药店</v>
          </cell>
          <cell r="F88" t="str">
            <v>否</v>
          </cell>
          <cell r="G88">
            <v>341</v>
          </cell>
          <cell r="H88" t="str">
            <v>崇州片</v>
          </cell>
          <cell r="I88" t="str">
            <v>胡建梅</v>
          </cell>
          <cell r="J88">
            <v>268</v>
          </cell>
          <cell r="K88">
            <v>113.32</v>
          </cell>
          <cell r="L88">
            <v>30369.23</v>
          </cell>
          <cell r="M88">
            <v>7577.05</v>
          </cell>
        </row>
        <row r="89">
          <cell r="D89">
            <v>113833</v>
          </cell>
          <cell r="E89" t="str">
            <v>四川太极青羊区光华西一路药店</v>
          </cell>
          <cell r="F89" t="str">
            <v/>
          </cell>
          <cell r="G89">
            <v>342</v>
          </cell>
          <cell r="H89" t="str">
            <v>西门二片</v>
          </cell>
          <cell r="I89" t="str">
            <v>林禹帅</v>
          </cell>
          <cell r="J89">
            <v>308</v>
          </cell>
          <cell r="K89">
            <v>98.16</v>
          </cell>
          <cell r="L89">
            <v>30234.43</v>
          </cell>
          <cell r="M89">
            <v>7074.2</v>
          </cell>
        </row>
        <row r="90">
          <cell r="D90">
            <v>387</v>
          </cell>
          <cell r="E90" t="str">
            <v>四川太极新乐中街药店</v>
          </cell>
          <cell r="F90" t="str">
            <v>否</v>
          </cell>
          <cell r="G90">
            <v>232</v>
          </cell>
          <cell r="H90" t="str">
            <v>东南片区</v>
          </cell>
          <cell r="I90" t="str">
            <v>曾蕾蕾</v>
          </cell>
          <cell r="J90">
            <v>295</v>
          </cell>
          <cell r="K90">
            <v>100.33</v>
          </cell>
          <cell r="L90">
            <v>29598.03</v>
          </cell>
          <cell r="M90">
            <v>6013.61</v>
          </cell>
        </row>
        <row r="91">
          <cell r="D91">
            <v>116482</v>
          </cell>
          <cell r="E91" t="str">
            <v>四川太极锦江区宏济中路药店</v>
          </cell>
          <cell r="F91" t="str">
            <v/>
          </cell>
          <cell r="G91">
            <v>23</v>
          </cell>
          <cell r="H91" t="str">
            <v>城中片</v>
          </cell>
          <cell r="I91" t="str">
            <v>何巍 </v>
          </cell>
          <cell r="J91">
            <v>241</v>
          </cell>
          <cell r="K91">
            <v>122.71</v>
          </cell>
          <cell r="L91">
            <v>29574.12</v>
          </cell>
          <cell r="M91">
            <v>7272.37</v>
          </cell>
        </row>
        <row r="92">
          <cell r="D92">
            <v>103199</v>
          </cell>
          <cell r="E92" t="str">
            <v>四川太极成华区西林一街药店</v>
          </cell>
          <cell r="F92" t="str">
            <v/>
          </cell>
          <cell r="G92">
            <v>23</v>
          </cell>
          <cell r="H92" t="str">
            <v>城中片</v>
          </cell>
          <cell r="I92" t="str">
            <v>何巍 </v>
          </cell>
          <cell r="J92">
            <v>258</v>
          </cell>
          <cell r="K92">
            <v>113.15</v>
          </cell>
          <cell r="L92">
            <v>29192.68</v>
          </cell>
          <cell r="M92">
            <v>8195.95</v>
          </cell>
        </row>
        <row r="93">
          <cell r="D93">
            <v>713</v>
          </cell>
          <cell r="E93" t="str">
            <v>四川太极都江堰聚源镇药店</v>
          </cell>
          <cell r="F93" t="str">
            <v>否</v>
          </cell>
          <cell r="G93">
            <v>233</v>
          </cell>
          <cell r="H93" t="str">
            <v>都江堰片</v>
          </cell>
          <cell r="I93" t="str">
            <v>苗凯</v>
          </cell>
          <cell r="J93">
            <v>145</v>
          </cell>
          <cell r="K93">
            <v>200.73</v>
          </cell>
          <cell r="L93">
            <v>29106.26</v>
          </cell>
          <cell r="M93">
            <v>6419.79</v>
          </cell>
        </row>
        <row r="94">
          <cell r="D94">
            <v>114844</v>
          </cell>
          <cell r="E94" t="str">
            <v>四川太极成华区培华东路药店</v>
          </cell>
          <cell r="F94" t="str">
            <v/>
          </cell>
          <cell r="G94">
            <v>23</v>
          </cell>
          <cell r="H94" t="str">
            <v>城中片</v>
          </cell>
          <cell r="I94" t="str">
            <v>何巍 </v>
          </cell>
          <cell r="J94">
            <v>249</v>
          </cell>
          <cell r="K94">
            <v>116.06</v>
          </cell>
          <cell r="L94">
            <v>28899.43</v>
          </cell>
          <cell r="M94">
            <v>6053.63</v>
          </cell>
        </row>
        <row r="95">
          <cell r="D95">
            <v>710</v>
          </cell>
          <cell r="E95" t="str">
            <v>四川太极都江堰市蒲阳镇堰问道西路药店</v>
          </cell>
          <cell r="F95" t="str">
            <v>否</v>
          </cell>
          <cell r="G95">
            <v>233</v>
          </cell>
          <cell r="H95" t="str">
            <v>都江堰片</v>
          </cell>
          <cell r="I95" t="str">
            <v>苗凯</v>
          </cell>
          <cell r="J95">
            <v>249</v>
          </cell>
          <cell r="K95">
            <v>113.89</v>
          </cell>
          <cell r="L95">
            <v>28357.84</v>
          </cell>
          <cell r="M95">
            <v>6603.73</v>
          </cell>
        </row>
        <row r="96">
          <cell r="D96">
            <v>748</v>
          </cell>
          <cell r="E96" t="str">
            <v>四川太极大邑县晋原镇东街药店</v>
          </cell>
          <cell r="F96" t="str">
            <v/>
          </cell>
          <cell r="G96">
            <v>282</v>
          </cell>
          <cell r="H96" t="str">
            <v>城郊一片</v>
          </cell>
          <cell r="I96" t="str">
            <v>任会茹</v>
          </cell>
          <cell r="J96">
            <v>268</v>
          </cell>
          <cell r="K96">
            <v>103.65</v>
          </cell>
          <cell r="L96">
            <v>27778.6</v>
          </cell>
          <cell r="M96">
            <v>3973.41</v>
          </cell>
        </row>
        <row r="97">
          <cell r="D97">
            <v>573</v>
          </cell>
          <cell r="E97" t="str">
            <v>四川太极双流县西航港街道锦华路一段药店</v>
          </cell>
          <cell r="F97" t="str">
            <v>否</v>
          </cell>
          <cell r="G97">
            <v>232</v>
          </cell>
          <cell r="H97" t="str">
            <v>东南片区</v>
          </cell>
          <cell r="I97" t="str">
            <v>曾蕾蕾</v>
          </cell>
          <cell r="J97">
            <v>237</v>
          </cell>
          <cell r="K97">
            <v>117.15</v>
          </cell>
          <cell r="L97">
            <v>27764.67</v>
          </cell>
          <cell r="M97">
            <v>4920.98</v>
          </cell>
        </row>
        <row r="98">
          <cell r="D98">
            <v>102564</v>
          </cell>
          <cell r="E98" t="str">
            <v>四川太极邛崃市临邛镇翠荫街药店</v>
          </cell>
          <cell r="F98" t="str">
            <v/>
          </cell>
          <cell r="G98">
            <v>282</v>
          </cell>
          <cell r="H98" t="str">
            <v>城郊一片</v>
          </cell>
          <cell r="I98" t="str">
            <v>任会茹</v>
          </cell>
          <cell r="J98">
            <v>227</v>
          </cell>
          <cell r="K98">
            <v>121.82</v>
          </cell>
          <cell r="L98">
            <v>27654.04</v>
          </cell>
          <cell r="M98">
            <v>4355.58</v>
          </cell>
        </row>
        <row r="99">
          <cell r="D99">
            <v>308</v>
          </cell>
          <cell r="E99" t="str">
            <v>四川太极红星店</v>
          </cell>
          <cell r="F99" t="str">
            <v>是</v>
          </cell>
          <cell r="G99">
            <v>23</v>
          </cell>
          <cell r="H99" t="str">
            <v>城中片</v>
          </cell>
          <cell r="I99" t="str">
            <v>何巍 </v>
          </cell>
          <cell r="J99">
            <v>233</v>
          </cell>
          <cell r="K99">
            <v>115.66</v>
          </cell>
          <cell r="L99">
            <v>26949.27</v>
          </cell>
          <cell r="M99">
            <v>7129.15</v>
          </cell>
        </row>
        <row r="100">
          <cell r="D100">
            <v>106568</v>
          </cell>
          <cell r="E100" t="str">
            <v>四川太极高新区中和公济桥路药店</v>
          </cell>
          <cell r="F100" t="str">
            <v/>
          </cell>
          <cell r="G100">
            <v>232</v>
          </cell>
          <cell r="H100" t="str">
            <v>东南片区</v>
          </cell>
          <cell r="I100" t="str">
            <v>曾蕾蕾</v>
          </cell>
          <cell r="J100">
            <v>192</v>
          </cell>
          <cell r="K100">
            <v>140.34</v>
          </cell>
          <cell r="L100">
            <v>26945.72</v>
          </cell>
          <cell r="M100">
            <v>6056.29</v>
          </cell>
        </row>
        <row r="101">
          <cell r="D101">
            <v>110378</v>
          </cell>
          <cell r="E101" t="str">
            <v>四川太极都江堰市永丰街道宝莲路药店</v>
          </cell>
          <cell r="F101" t="str">
            <v/>
          </cell>
          <cell r="G101">
            <v>233</v>
          </cell>
          <cell r="H101" t="str">
            <v>都江堰片</v>
          </cell>
          <cell r="I101" t="str">
            <v>苗凯</v>
          </cell>
          <cell r="J101">
            <v>179</v>
          </cell>
          <cell r="K101">
            <v>147.81</v>
          </cell>
          <cell r="L101">
            <v>26457.38</v>
          </cell>
          <cell r="M101">
            <v>5512.48</v>
          </cell>
        </row>
        <row r="102">
          <cell r="D102">
            <v>112415</v>
          </cell>
          <cell r="E102" t="str">
            <v>四川太极金牛区五福桥东路药店</v>
          </cell>
          <cell r="F102" t="str">
            <v/>
          </cell>
          <cell r="G102">
            <v>181</v>
          </cell>
          <cell r="H102" t="str">
            <v>西门一片</v>
          </cell>
          <cell r="I102" t="str">
            <v>刘琴英</v>
          </cell>
          <cell r="J102">
            <v>259</v>
          </cell>
          <cell r="K102">
            <v>101.36</v>
          </cell>
          <cell r="L102">
            <v>26252.3</v>
          </cell>
          <cell r="M102">
            <v>4563.93</v>
          </cell>
        </row>
        <row r="103">
          <cell r="D103">
            <v>118151</v>
          </cell>
          <cell r="E103" t="str">
            <v>四川太极金牛区沙湾东一路药店</v>
          </cell>
          <cell r="F103" t="str">
            <v/>
          </cell>
          <cell r="G103">
            <v>181</v>
          </cell>
          <cell r="H103" t="str">
            <v>西门一片</v>
          </cell>
          <cell r="I103" t="str">
            <v>刘琴英</v>
          </cell>
          <cell r="J103">
            <v>245</v>
          </cell>
          <cell r="K103">
            <v>105.67</v>
          </cell>
          <cell r="L103">
            <v>25888.83</v>
          </cell>
          <cell r="M103">
            <v>5565.12</v>
          </cell>
        </row>
        <row r="104">
          <cell r="D104">
            <v>709</v>
          </cell>
          <cell r="E104" t="str">
            <v>四川太极新都区马超东路店</v>
          </cell>
          <cell r="F104" t="str">
            <v>否</v>
          </cell>
          <cell r="G104">
            <v>342</v>
          </cell>
          <cell r="H104" t="str">
            <v>西门二片</v>
          </cell>
          <cell r="I104" t="str">
            <v>林禹帅</v>
          </cell>
          <cell r="J104">
            <v>338</v>
          </cell>
          <cell r="K104">
            <v>76.12</v>
          </cell>
          <cell r="L104">
            <v>25728.75</v>
          </cell>
          <cell r="M104">
            <v>5900.71</v>
          </cell>
        </row>
        <row r="105">
          <cell r="D105">
            <v>311</v>
          </cell>
          <cell r="E105" t="str">
            <v>四川太极西部店</v>
          </cell>
          <cell r="F105" t="str">
            <v>是</v>
          </cell>
          <cell r="G105">
            <v>181</v>
          </cell>
          <cell r="H105" t="str">
            <v>西门一片</v>
          </cell>
          <cell r="I105" t="str">
            <v>刘琴英</v>
          </cell>
          <cell r="J105">
            <v>103</v>
          </cell>
          <cell r="K105">
            <v>248.09</v>
          </cell>
          <cell r="L105">
            <v>25553.11</v>
          </cell>
          <cell r="M105">
            <v>5216.63</v>
          </cell>
        </row>
        <row r="106">
          <cell r="D106">
            <v>102479</v>
          </cell>
          <cell r="E106" t="str">
            <v>四川太极锦江区劼人路药店</v>
          </cell>
          <cell r="F106" t="str">
            <v/>
          </cell>
          <cell r="G106">
            <v>23</v>
          </cell>
          <cell r="H106" t="str">
            <v>城中片</v>
          </cell>
          <cell r="I106" t="str">
            <v>何巍 </v>
          </cell>
          <cell r="J106">
            <v>190</v>
          </cell>
          <cell r="K106">
            <v>132.71</v>
          </cell>
          <cell r="L106">
            <v>25214.74</v>
          </cell>
          <cell r="M106">
            <v>6755.58</v>
          </cell>
        </row>
        <row r="107">
          <cell r="D107">
            <v>113299</v>
          </cell>
          <cell r="E107" t="str">
            <v>四川太极武侯区倪家桥路药店</v>
          </cell>
          <cell r="F107" t="str">
            <v/>
          </cell>
          <cell r="G107">
            <v>23</v>
          </cell>
          <cell r="H107" t="str">
            <v>城中片</v>
          </cell>
          <cell r="I107" t="str">
            <v>何巍 </v>
          </cell>
          <cell r="J107">
            <v>239</v>
          </cell>
          <cell r="K107">
            <v>105.21</v>
          </cell>
          <cell r="L107">
            <v>25146.12</v>
          </cell>
          <cell r="M107">
            <v>4597.92</v>
          </cell>
        </row>
        <row r="108">
          <cell r="D108">
            <v>115971</v>
          </cell>
          <cell r="E108" t="str">
            <v>四川太极高新区天顺路药店</v>
          </cell>
          <cell r="F108" t="str">
            <v/>
          </cell>
          <cell r="G108">
            <v>181</v>
          </cell>
          <cell r="H108" t="str">
            <v>西门一片</v>
          </cell>
          <cell r="I108" t="str">
            <v>刘琴英</v>
          </cell>
          <cell r="J108">
            <v>186</v>
          </cell>
          <cell r="K108">
            <v>130.4</v>
          </cell>
          <cell r="L108">
            <v>24254.74</v>
          </cell>
          <cell r="M108">
            <v>4302.76</v>
          </cell>
        </row>
        <row r="109">
          <cell r="D109">
            <v>122198</v>
          </cell>
          <cell r="E109" t="str">
            <v>四川太极成华区华泰路二药店</v>
          </cell>
          <cell r="F109" t="str">
            <v/>
          </cell>
          <cell r="G109">
            <v>232</v>
          </cell>
          <cell r="H109" t="str">
            <v>东南片区</v>
          </cell>
          <cell r="I109" t="str">
            <v>曾蕾蕾</v>
          </cell>
          <cell r="J109">
            <v>172</v>
          </cell>
          <cell r="K109">
            <v>139.92</v>
          </cell>
          <cell r="L109">
            <v>24066.41</v>
          </cell>
          <cell r="M109">
            <v>5295.24</v>
          </cell>
        </row>
        <row r="110">
          <cell r="D110">
            <v>112888</v>
          </cell>
          <cell r="E110" t="str">
            <v>四川太极武侯区双楠路药店</v>
          </cell>
          <cell r="F110" t="str">
            <v/>
          </cell>
          <cell r="G110">
            <v>342</v>
          </cell>
          <cell r="H110" t="str">
            <v>西门二片</v>
          </cell>
          <cell r="I110" t="str">
            <v>林禹帅</v>
          </cell>
          <cell r="J110">
            <v>183</v>
          </cell>
          <cell r="K110">
            <v>129.82</v>
          </cell>
          <cell r="L110">
            <v>23756.88</v>
          </cell>
          <cell r="M110">
            <v>4023.26</v>
          </cell>
        </row>
        <row r="111">
          <cell r="D111">
            <v>118951</v>
          </cell>
          <cell r="E111" t="str">
            <v>四川太极青羊区金祥路药店</v>
          </cell>
          <cell r="F111" t="str">
            <v/>
          </cell>
          <cell r="G111">
            <v>342</v>
          </cell>
          <cell r="H111" t="str">
            <v>西门二片</v>
          </cell>
          <cell r="I111" t="str">
            <v>林禹帅</v>
          </cell>
          <cell r="J111">
            <v>314</v>
          </cell>
          <cell r="K111">
            <v>75.37</v>
          </cell>
          <cell r="L111">
            <v>23666.21</v>
          </cell>
          <cell r="M111">
            <v>8439.84</v>
          </cell>
        </row>
        <row r="112">
          <cell r="D112">
            <v>104430</v>
          </cell>
          <cell r="E112" t="str">
            <v>四川太极高新区中和大道药店</v>
          </cell>
          <cell r="F112" t="str">
            <v/>
          </cell>
          <cell r="G112">
            <v>232</v>
          </cell>
          <cell r="H112" t="str">
            <v>东南片区</v>
          </cell>
          <cell r="I112" t="str">
            <v>曾蕾蕾</v>
          </cell>
          <cell r="J112">
            <v>233</v>
          </cell>
          <cell r="K112">
            <v>101.34</v>
          </cell>
          <cell r="L112">
            <v>23613.27</v>
          </cell>
          <cell r="M112">
            <v>3498.58</v>
          </cell>
        </row>
        <row r="113">
          <cell r="D113">
            <v>339</v>
          </cell>
          <cell r="E113" t="str">
            <v>四川太极沙河源药店</v>
          </cell>
          <cell r="F113" t="str">
            <v>是</v>
          </cell>
          <cell r="G113">
            <v>181</v>
          </cell>
          <cell r="H113" t="str">
            <v>西门一片</v>
          </cell>
          <cell r="I113" t="str">
            <v>刘琴英</v>
          </cell>
          <cell r="J113">
            <v>183</v>
          </cell>
          <cell r="K113">
            <v>122.94</v>
          </cell>
          <cell r="L113">
            <v>22497.21</v>
          </cell>
          <cell r="M113">
            <v>5217.8</v>
          </cell>
        </row>
        <row r="114">
          <cell r="D114">
            <v>104429</v>
          </cell>
          <cell r="E114" t="str">
            <v>四川太极武侯区大华街药店</v>
          </cell>
          <cell r="F114" t="str">
            <v/>
          </cell>
          <cell r="G114">
            <v>342</v>
          </cell>
          <cell r="H114" t="str">
            <v>西门二片</v>
          </cell>
          <cell r="I114" t="str">
            <v>林禹帅</v>
          </cell>
          <cell r="J114">
            <v>161</v>
          </cell>
          <cell r="K114">
            <v>138.1</v>
          </cell>
          <cell r="L114">
            <v>22234.14</v>
          </cell>
          <cell r="M114">
            <v>5170.17</v>
          </cell>
        </row>
        <row r="115">
          <cell r="D115">
            <v>106865</v>
          </cell>
          <cell r="E115" t="str">
            <v>四川太极武侯区丝竹路药店</v>
          </cell>
          <cell r="F115" t="str">
            <v/>
          </cell>
          <cell r="G115">
            <v>142</v>
          </cell>
          <cell r="H115" t="str">
            <v>旗舰片区</v>
          </cell>
          <cell r="I115" t="str">
            <v>谭勤娟</v>
          </cell>
          <cell r="J115">
            <v>175</v>
          </cell>
          <cell r="K115">
            <v>126.33</v>
          </cell>
          <cell r="L115">
            <v>22107.07</v>
          </cell>
          <cell r="M115">
            <v>5834.27</v>
          </cell>
        </row>
        <row r="116">
          <cell r="D116">
            <v>119262</v>
          </cell>
          <cell r="E116" t="str">
            <v>四川太极成华区驷马桥三路药店</v>
          </cell>
          <cell r="F116" t="str">
            <v/>
          </cell>
          <cell r="G116">
            <v>23</v>
          </cell>
          <cell r="H116" t="str">
            <v>城中片</v>
          </cell>
          <cell r="I116" t="str">
            <v>何巍 </v>
          </cell>
          <cell r="J116">
            <v>213</v>
          </cell>
          <cell r="K116">
            <v>100.67</v>
          </cell>
          <cell r="L116">
            <v>21441.86</v>
          </cell>
          <cell r="M116">
            <v>5344.87</v>
          </cell>
        </row>
        <row r="117">
          <cell r="D117">
            <v>391</v>
          </cell>
          <cell r="E117" t="str">
            <v>四川太极金丝街药店</v>
          </cell>
          <cell r="F117" t="str">
            <v>否</v>
          </cell>
          <cell r="G117">
            <v>23</v>
          </cell>
          <cell r="H117" t="str">
            <v>城中片</v>
          </cell>
          <cell r="I117" t="str">
            <v>何巍 </v>
          </cell>
          <cell r="J117">
            <v>236</v>
          </cell>
          <cell r="K117">
            <v>90.81</v>
          </cell>
          <cell r="L117">
            <v>21432.31</v>
          </cell>
          <cell r="M117">
            <v>5610.82</v>
          </cell>
        </row>
        <row r="118">
          <cell r="D118">
            <v>727</v>
          </cell>
          <cell r="E118" t="str">
            <v>四川太极金牛区黄苑东街药店</v>
          </cell>
          <cell r="F118" t="str">
            <v>否</v>
          </cell>
          <cell r="G118">
            <v>181</v>
          </cell>
          <cell r="H118" t="str">
            <v>西门一片</v>
          </cell>
          <cell r="I118" t="str">
            <v>刘琴英</v>
          </cell>
          <cell r="J118">
            <v>204</v>
          </cell>
          <cell r="K118">
            <v>104.63</v>
          </cell>
          <cell r="L118">
            <v>21345.16</v>
          </cell>
          <cell r="M118">
            <v>4371.33</v>
          </cell>
        </row>
        <row r="119">
          <cell r="D119">
            <v>594</v>
          </cell>
          <cell r="E119" t="str">
            <v>四川太极大邑县安仁镇千禧街药店</v>
          </cell>
          <cell r="F119" t="str">
            <v>否</v>
          </cell>
          <cell r="G119">
            <v>282</v>
          </cell>
          <cell r="H119" t="str">
            <v>城郊一片</v>
          </cell>
          <cell r="I119" t="str">
            <v>任会茹</v>
          </cell>
          <cell r="J119">
            <v>276</v>
          </cell>
          <cell r="K119">
            <v>77.31</v>
          </cell>
          <cell r="L119">
            <v>21338.74</v>
          </cell>
          <cell r="M119">
            <v>4720.81</v>
          </cell>
        </row>
        <row r="120">
          <cell r="D120">
            <v>116773</v>
          </cell>
          <cell r="E120" t="str">
            <v>四川太极青羊区经一路药店</v>
          </cell>
          <cell r="F120" t="str">
            <v/>
          </cell>
          <cell r="G120">
            <v>342</v>
          </cell>
          <cell r="H120" t="str">
            <v>西门二片</v>
          </cell>
          <cell r="I120" t="str">
            <v>林禹帅</v>
          </cell>
          <cell r="J120">
            <v>196</v>
          </cell>
          <cell r="K120">
            <v>107.99</v>
          </cell>
          <cell r="L120">
            <v>21165.56</v>
          </cell>
          <cell r="M120">
            <v>5049.99</v>
          </cell>
        </row>
        <row r="121">
          <cell r="D121">
            <v>578</v>
          </cell>
          <cell r="E121" t="str">
            <v>四川太极成华区华油路药店</v>
          </cell>
          <cell r="F121" t="str">
            <v>否</v>
          </cell>
          <cell r="G121">
            <v>23</v>
          </cell>
          <cell r="H121" t="str">
            <v>城中片</v>
          </cell>
          <cell r="I121" t="str">
            <v>何巍 </v>
          </cell>
          <cell r="J121">
            <v>90</v>
          </cell>
          <cell r="K121">
            <v>229.62</v>
          </cell>
          <cell r="L121">
            <v>20665.44</v>
          </cell>
          <cell r="M121">
            <v>6499.68</v>
          </cell>
        </row>
        <row r="122">
          <cell r="D122">
            <v>733</v>
          </cell>
          <cell r="E122" t="str">
            <v>四川太极双流区东升街道三强西路药店</v>
          </cell>
          <cell r="F122" t="str">
            <v>否</v>
          </cell>
          <cell r="G122">
            <v>232</v>
          </cell>
          <cell r="H122" t="str">
            <v>东南片区</v>
          </cell>
          <cell r="I122" t="str">
            <v>曾蕾蕾</v>
          </cell>
          <cell r="J122">
            <v>228</v>
          </cell>
          <cell r="K122">
            <v>88.03</v>
          </cell>
          <cell r="L122">
            <v>20070.6</v>
          </cell>
          <cell r="M122">
            <v>5070.96</v>
          </cell>
        </row>
        <row r="123">
          <cell r="D123">
            <v>102567</v>
          </cell>
          <cell r="E123" t="str">
            <v>四川太极新津县五津镇武阳西路药店</v>
          </cell>
          <cell r="F123" t="str">
            <v/>
          </cell>
          <cell r="G123">
            <v>281</v>
          </cell>
          <cell r="H123" t="str">
            <v>新津片</v>
          </cell>
          <cell r="I123" t="str">
            <v>王燕丽</v>
          </cell>
          <cell r="J123">
            <v>180</v>
          </cell>
          <cell r="K123">
            <v>103.71</v>
          </cell>
          <cell r="L123">
            <v>18666.98</v>
          </cell>
          <cell r="M123">
            <v>3980.39</v>
          </cell>
        </row>
        <row r="124">
          <cell r="D124">
            <v>754</v>
          </cell>
          <cell r="E124" t="str">
            <v>四川太极崇州市崇阳镇尚贤坊街药店</v>
          </cell>
          <cell r="F124" t="str">
            <v/>
          </cell>
          <cell r="G124">
            <v>341</v>
          </cell>
          <cell r="H124" t="str">
            <v>崇州片</v>
          </cell>
          <cell r="I124" t="str">
            <v>胡建梅</v>
          </cell>
          <cell r="J124">
            <v>153</v>
          </cell>
          <cell r="K124">
            <v>121</v>
          </cell>
          <cell r="L124">
            <v>18513.12</v>
          </cell>
          <cell r="M124">
            <v>4480.6</v>
          </cell>
        </row>
        <row r="125">
          <cell r="D125">
            <v>104533</v>
          </cell>
          <cell r="E125" t="str">
            <v>四川太极大邑县晋原镇潘家街药店</v>
          </cell>
          <cell r="F125" t="str">
            <v/>
          </cell>
          <cell r="G125">
            <v>282</v>
          </cell>
          <cell r="H125" t="str">
            <v>城郊一片</v>
          </cell>
          <cell r="I125" t="str">
            <v>任会茹</v>
          </cell>
          <cell r="J125">
            <v>179</v>
          </cell>
          <cell r="K125">
            <v>101.62</v>
          </cell>
          <cell r="L125">
            <v>18190.57</v>
          </cell>
          <cell r="M125">
            <v>3289.71</v>
          </cell>
        </row>
        <row r="126">
          <cell r="D126">
            <v>732</v>
          </cell>
          <cell r="E126" t="str">
            <v>四川太极邛崃市羊安镇永康大道药店</v>
          </cell>
          <cell r="F126" t="str">
            <v>否</v>
          </cell>
          <cell r="G126">
            <v>282</v>
          </cell>
          <cell r="H126" t="str">
            <v>城郊一片</v>
          </cell>
          <cell r="I126" t="str">
            <v>任会茹</v>
          </cell>
          <cell r="J126">
            <v>173</v>
          </cell>
          <cell r="K126">
            <v>103.48</v>
          </cell>
          <cell r="L126">
            <v>17902.15</v>
          </cell>
          <cell r="M126">
            <v>3148.33</v>
          </cell>
        </row>
        <row r="127">
          <cell r="D127">
            <v>123007</v>
          </cell>
          <cell r="E127" t="str">
            <v>四川太极大邑县青霞街道元通路南段药店</v>
          </cell>
          <cell r="F127" t="str">
            <v/>
          </cell>
          <cell r="G127">
            <v>282</v>
          </cell>
          <cell r="H127" t="str">
            <v>城郊一片</v>
          </cell>
          <cell r="I127" t="str">
            <v>任会茹</v>
          </cell>
          <cell r="J127">
            <v>171</v>
          </cell>
          <cell r="K127">
            <v>97.73</v>
          </cell>
          <cell r="L127">
            <v>16711.25</v>
          </cell>
          <cell r="M127">
            <v>3428.19</v>
          </cell>
        </row>
        <row r="128">
          <cell r="D128">
            <v>752</v>
          </cell>
          <cell r="E128" t="str">
            <v>四川太极大药房连锁有限公司武侯区聚萃街药店</v>
          </cell>
          <cell r="F128" t="str">
            <v/>
          </cell>
          <cell r="G128">
            <v>342</v>
          </cell>
          <cell r="H128" t="str">
            <v>西门二片</v>
          </cell>
          <cell r="I128" t="str">
            <v>林禹帅</v>
          </cell>
          <cell r="J128">
            <v>251</v>
          </cell>
          <cell r="K128">
            <v>64.52</v>
          </cell>
          <cell r="L128">
            <v>16195.66</v>
          </cell>
          <cell r="M128">
            <v>2890.71</v>
          </cell>
        </row>
        <row r="129">
          <cell r="D129">
            <v>117923</v>
          </cell>
          <cell r="E129" t="str">
            <v>四川太极大邑县观音阁街西段店</v>
          </cell>
          <cell r="F129" t="str">
            <v/>
          </cell>
          <cell r="G129">
            <v>282</v>
          </cell>
          <cell r="H129" t="str">
            <v>城郊一片</v>
          </cell>
          <cell r="I129" t="str">
            <v>任会茹</v>
          </cell>
          <cell r="J129">
            <v>173</v>
          </cell>
          <cell r="K129">
            <v>93.22</v>
          </cell>
          <cell r="L129">
            <v>16126.33</v>
          </cell>
          <cell r="M129">
            <v>3586.44</v>
          </cell>
        </row>
        <row r="130">
          <cell r="D130">
            <v>52</v>
          </cell>
          <cell r="E130" t="str">
            <v>四川太极崇州中心店</v>
          </cell>
          <cell r="F130" t="str">
            <v>是</v>
          </cell>
          <cell r="G130">
            <v>341</v>
          </cell>
          <cell r="H130" t="str">
            <v>崇州片</v>
          </cell>
          <cell r="I130" t="str">
            <v>胡建梅</v>
          </cell>
          <cell r="J130">
            <v>157</v>
          </cell>
          <cell r="K130">
            <v>101.95</v>
          </cell>
          <cell r="L130">
            <v>16005.61</v>
          </cell>
          <cell r="M130">
            <v>2805.54</v>
          </cell>
        </row>
        <row r="131">
          <cell r="D131">
            <v>117637</v>
          </cell>
          <cell r="E131" t="str">
            <v>四川太极大邑晋原街道金巷西街药店</v>
          </cell>
          <cell r="F131" t="str">
            <v/>
          </cell>
          <cell r="G131">
            <v>282</v>
          </cell>
          <cell r="H131" t="str">
            <v>城郊一片</v>
          </cell>
          <cell r="I131" t="str">
            <v>任会茹</v>
          </cell>
          <cell r="J131">
            <v>144</v>
          </cell>
          <cell r="K131">
            <v>109.99</v>
          </cell>
          <cell r="L131">
            <v>15838.03</v>
          </cell>
          <cell r="M131">
            <v>3256.47</v>
          </cell>
        </row>
        <row r="132">
          <cell r="D132">
            <v>104838</v>
          </cell>
          <cell r="E132" t="str">
            <v>四川太极崇州市崇阳镇蜀州中路药店</v>
          </cell>
          <cell r="F132" t="str">
            <v/>
          </cell>
          <cell r="G132">
            <v>341</v>
          </cell>
          <cell r="H132" t="str">
            <v>崇州片</v>
          </cell>
          <cell r="I132" t="str">
            <v>胡建梅</v>
          </cell>
          <cell r="J132">
            <v>182</v>
          </cell>
          <cell r="K132">
            <v>84.99</v>
          </cell>
          <cell r="L132">
            <v>15468.35</v>
          </cell>
          <cell r="M132">
            <v>3624.2</v>
          </cell>
        </row>
        <row r="133">
          <cell r="D133">
            <v>371</v>
          </cell>
          <cell r="E133" t="str">
            <v>四川太极兴义镇万兴路药店</v>
          </cell>
          <cell r="F133" t="str">
            <v>否</v>
          </cell>
          <cell r="G133">
            <v>281</v>
          </cell>
          <cell r="H133" t="str">
            <v>新津片</v>
          </cell>
          <cell r="I133" t="str">
            <v>王燕丽</v>
          </cell>
          <cell r="J133">
            <v>154</v>
          </cell>
          <cell r="K133">
            <v>99.07</v>
          </cell>
          <cell r="L133">
            <v>15256.95</v>
          </cell>
          <cell r="M133">
            <v>3779.06</v>
          </cell>
        </row>
        <row r="134">
          <cell r="D134">
            <v>122906</v>
          </cell>
          <cell r="E134" t="str">
            <v>四川太极新都区斑竹园街道医贸大道药店</v>
          </cell>
          <cell r="F134" t="str">
            <v/>
          </cell>
          <cell r="G134">
            <v>342</v>
          </cell>
          <cell r="H134" t="str">
            <v>西门二片</v>
          </cell>
          <cell r="I134" t="str">
            <v>林禹帅</v>
          </cell>
          <cell r="J134">
            <v>248</v>
          </cell>
          <cell r="K134">
            <v>58.89</v>
          </cell>
          <cell r="L134">
            <v>14604.51</v>
          </cell>
          <cell r="M134">
            <v>3040.67</v>
          </cell>
        </row>
        <row r="135">
          <cell r="D135">
            <v>118758</v>
          </cell>
          <cell r="E135" t="str">
            <v>四川太极成华区水碾河路药店</v>
          </cell>
          <cell r="F135" t="str">
            <v/>
          </cell>
          <cell r="G135">
            <v>232</v>
          </cell>
          <cell r="H135" t="str">
            <v>东南片区</v>
          </cell>
          <cell r="I135" t="str">
            <v>曾蕾蕾</v>
          </cell>
          <cell r="J135">
            <v>130</v>
          </cell>
          <cell r="K135">
            <v>109.49</v>
          </cell>
          <cell r="L135">
            <v>14233.56</v>
          </cell>
          <cell r="M135">
            <v>1934.66</v>
          </cell>
        </row>
        <row r="136">
          <cell r="D136">
            <v>102565</v>
          </cell>
          <cell r="E136" t="str">
            <v>四川太极武侯区佳灵路药店</v>
          </cell>
          <cell r="F136" t="str">
            <v/>
          </cell>
          <cell r="G136">
            <v>181</v>
          </cell>
          <cell r="H136" t="str">
            <v>西门一片</v>
          </cell>
          <cell r="I136" t="str">
            <v>刘琴英</v>
          </cell>
          <cell r="J136">
            <v>190</v>
          </cell>
          <cell r="K136">
            <v>73.44</v>
          </cell>
          <cell r="L136">
            <v>13953.59</v>
          </cell>
          <cell r="M136">
            <v>3345.05</v>
          </cell>
        </row>
        <row r="137">
          <cell r="D137">
            <v>56</v>
          </cell>
          <cell r="E137" t="str">
            <v>四川太极三江店</v>
          </cell>
          <cell r="F137" t="str">
            <v>是</v>
          </cell>
          <cell r="G137">
            <v>341</v>
          </cell>
          <cell r="H137" t="str">
            <v>崇州片</v>
          </cell>
          <cell r="I137" t="str">
            <v>胡建梅</v>
          </cell>
          <cell r="J137">
            <v>132</v>
          </cell>
          <cell r="K137">
            <v>95.5</v>
          </cell>
          <cell r="L137">
            <v>12606.62</v>
          </cell>
          <cell r="M137">
            <v>3167.3</v>
          </cell>
        </row>
        <row r="138">
          <cell r="D138">
            <v>113298</v>
          </cell>
          <cell r="E138" t="str">
            <v>四川太极武侯区逸都路药店</v>
          </cell>
          <cell r="F138" t="str">
            <v/>
          </cell>
          <cell r="G138">
            <v>342</v>
          </cell>
          <cell r="H138" t="str">
            <v>西门二片</v>
          </cell>
          <cell r="I138" t="str">
            <v>林禹帅</v>
          </cell>
          <cell r="J138">
            <v>133</v>
          </cell>
          <cell r="K138">
            <v>91.47</v>
          </cell>
          <cell r="L138">
            <v>12165.2</v>
          </cell>
          <cell r="M138">
            <v>2002.87</v>
          </cell>
        </row>
        <row r="139">
          <cell r="D139">
            <v>591</v>
          </cell>
          <cell r="E139" t="str">
            <v>四川太极邛崃市文君街道凤凰大道药店</v>
          </cell>
          <cell r="F139" t="str">
            <v>否</v>
          </cell>
          <cell r="G139">
            <v>282</v>
          </cell>
          <cell r="H139" t="str">
            <v>城郊一片</v>
          </cell>
          <cell r="I139" t="str">
            <v>任会茹</v>
          </cell>
          <cell r="J139">
            <v>101</v>
          </cell>
          <cell r="K139">
            <v>112.91</v>
          </cell>
          <cell r="L139">
            <v>11403.79</v>
          </cell>
          <cell r="M139">
            <v>2027.2</v>
          </cell>
        </row>
        <row r="140">
          <cell r="D140">
            <v>114622</v>
          </cell>
          <cell r="E140" t="str">
            <v>四川太极成华区东昌路一药店</v>
          </cell>
          <cell r="F140" t="str">
            <v/>
          </cell>
          <cell r="G140">
            <v>23</v>
          </cell>
          <cell r="H140" t="str">
            <v>城中片</v>
          </cell>
          <cell r="I140" t="str">
            <v>何巍 </v>
          </cell>
          <cell r="J140">
            <v>5</v>
          </cell>
          <cell r="K140">
            <v>1748</v>
          </cell>
          <cell r="L140">
            <v>8740</v>
          </cell>
          <cell r="M140">
            <v>2820</v>
          </cell>
        </row>
        <row r="141">
          <cell r="D141">
            <v>122686</v>
          </cell>
          <cell r="E141" t="str">
            <v>四川太极大邑县晋原街道蜀望路药店</v>
          </cell>
          <cell r="F141" t="str">
            <v/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109</v>
          </cell>
          <cell r="K141">
            <v>73.75</v>
          </cell>
          <cell r="L141">
            <v>8038.88</v>
          </cell>
          <cell r="M141">
            <v>1890.59</v>
          </cell>
        </row>
        <row r="142">
          <cell r="D142">
            <v>122718</v>
          </cell>
          <cell r="E142" t="str">
            <v>四川太极大邑县晋原街道南街药店</v>
          </cell>
          <cell r="F142" t="str">
            <v/>
          </cell>
          <cell r="G142">
            <v>282</v>
          </cell>
          <cell r="H142" t="str">
            <v>城郊一片</v>
          </cell>
          <cell r="I142" t="str">
            <v>任会茹</v>
          </cell>
          <cell r="J142">
            <v>102</v>
          </cell>
          <cell r="K142">
            <v>77.74</v>
          </cell>
          <cell r="L142">
            <v>7929.32</v>
          </cell>
          <cell r="M142">
            <v>1029.91</v>
          </cell>
        </row>
        <row r="143">
          <cell r="D143">
            <v>128640</v>
          </cell>
          <cell r="E143" t="str">
            <v>四川太极郫都区红光街道红高东路药店</v>
          </cell>
          <cell r="F143" t="str">
            <v/>
          </cell>
          <cell r="G143">
            <v>23</v>
          </cell>
          <cell r="H143" t="str">
            <v>城中片</v>
          </cell>
          <cell r="I143" t="str">
            <v>何巍 </v>
          </cell>
          <cell r="J143">
            <v>113</v>
          </cell>
          <cell r="K143">
            <v>69.85</v>
          </cell>
          <cell r="L143">
            <v>7892.66</v>
          </cell>
          <cell r="M143">
            <v>1366.82</v>
          </cell>
        </row>
        <row r="144">
          <cell r="D144">
            <v>122176</v>
          </cell>
          <cell r="E144" t="str">
            <v>四川太极崇州市怀远镇文井北路药店</v>
          </cell>
          <cell r="F144" t="str">
            <v/>
          </cell>
          <cell r="G144">
            <v>341</v>
          </cell>
          <cell r="H144" t="str">
            <v>崇州片</v>
          </cell>
          <cell r="I144" t="str">
            <v>胡建梅</v>
          </cell>
          <cell r="J144">
            <v>45</v>
          </cell>
          <cell r="K144">
            <v>58.97</v>
          </cell>
          <cell r="L144">
            <v>2653.83</v>
          </cell>
          <cell r="M144">
            <v>830.33</v>
          </cell>
        </row>
        <row r="145">
          <cell r="D145">
            <v>114848</v>
          </cell>
          <cell r="E145" t="str">
            <v>四川太极成都高新区泰和二街二药店 </v>
          </cell>
          <cell r="F145" t="str">
            <v/>
          </cell>
          <cell r="G145">
            <v>232</v>
          </cell>
          <cell r="H145" t="str">
            <v>东南片区</v>
          </cell>
          <cell r="I145" t="str">
            <v>曾蕾蕾</v>
          </cell>
          <cell r="J145">
            <v>2</v>
          </cell>
          <cell r="K145">
            <v>-1608</v>
          </cell>
          <cell r="L145">
            <v>-3216</v>
          </cell>
          <cell r="M145">
            <v>-1286.4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旗舰片区</v>
          </cell>
          <cell r="I3" t="str">
            <v>谭勤娟</v>
          </cell>
          <cell r="J3">
            <v>1176</v>
          </cell>
          <cell r="K3">
            <v>366.14</v>
          </cell>
          <cell r="L3">
            <v>430575.17</v>
          </cell>
          <cell r="M3">
            <v>56643.79</v>
          </cell>
        </row>
        <row r="4">
          <cell r="D4">
            <v>345</v>
          </cell>
          <cell r="E4" t="str">
            <v>四川太极B区西部店</v>
          </cell>
          <cell r="F4" t="str">
            <v>否</v>
          </cell>
          <cell r="G4">
            <v>261</v>
          </cell>
          <cell r="H4" t="str">
            <v>团购片</v>
          </cell>
          <cell r="I4" t="str">
            <v>王灵</v>
          </cell>
          <cell r="J4">
            <v>39</v>
          </cell>
          <cell r="K4">
            <v>5071.13</v>
          </cell>
          <cell r="L4">
            <v>197774.1</v>
          </cell>
          <cell r="M4">
            <v>30595.93</v>
          </cell>
        </row>
        <row r="5">
          <cell r="D5">
            <v>517</v>
          </cell>
          <cell r="E5" t="str">
            <v>四川太极青羊区北东街店</v>
          </cell>
          <cell r="F5" t="str">
            <v>否</v>
          </cell>
          <cell r="G5">
            <v>23</v>
          </cell>
          <cell r="H5" t="str">
            <v>城中片</v>
          </cell>
          <cell r="I5" t="str">
            <v>何巍 </v>
          </cell>
          <cell r="J5">
            <v>756</v>
          </cell>
          <cell r="K5">
            <v>197.29</v>
          </cell>
          <cell r="L5">
            <v>149147.94</v>
          </cell>
          <cell r="M5">
            <v>26087.45</v>
          </cell>
        </row>
        <row r="6">
          <cell r="D6">
            <v>343</v>
          </cell>
          <cell r="E6" t="str">
            <v>四川太极光华药店</v>
          </cell>
          <cell r="F6" t="str">
            <v>是</v>
          </cell>
          <cell r="G6">
            <v>181</v>
          </cell>
          <cell r="H6" t="str">
            <v>西门一片</v>
          </cell>
          <cell r="I6" t="str">
            <v>刘琴英</v>
          </cell>
          <cell r="J6">
            <v>678</v>
          </cell>
          <cell r="K6">
            <v>184.02</v>
          </cell>
          <cell r="L6">
            <v>124766.59</v>
          </cell>
          <cell r="M6">
            <v>35206.93</v>
          </cell>
        </row>
        <row r="7">
          <cell r="D7">
            <v>750</v>
          </cell>
          <cell r="E7" t="str">
            <v>成都成汉太极大药房有限公司</v>
          </cell>
          <cell r="F7" t="str">
            <v/>
          </cell>
          <cell r="G7">
            <v>142</v>
          </cell>
          <cell r="H7" t="str">
            <v>旗舰片区</v>
          </cell>
          <cell r="I7" t="str">
            <v>谭勤娟</v>
          </cell>
          <cell r="J7">
            <v>758</v>
          </cell>
          <cell r="K7">
            <v>162.15</v>
          </cell>
          <cell r="L7">
            <v>122913.46</v>
          </cell>
          <cell r="M7">
            <v>34284.15</v>
          </cell>
        </row>
        <row r="8">
          <cell r="D8">
            <v>337</v>
          </cell>
          <cell r="E8" t="str">
            <v>四川太极浆洗街药店</v>
          </cell>
          <cell r="F8" t="str">
            <v>是</v>
          </cell>
          <cell r="G8">
            <v>23</v>
          </cell>
          <cell r="H8" t="str">
            <v>城中片</v>
          </cell>
          <cell r="I8" t="str">
            <v>何巍 </v>
          </cell>
          <cell r="J8">
            <v>971</v>
          </cell>
          <cell r="K8">
            <v>119.25</v>
          </cell>
          <cell r="L8">
            <v>115793.41</v>
          </cell>
          <cell r="M8">
            <v>15783.59</v>
          </cell>
        </row>
        <row r="9">
          <cell r="D9">
            <v>582</v>
          </cell>
          <cell r="E9" t="str">
            <v>四川太极青羊区十二桥药店</v>
          </cell>
          <cell r="F9" t="str">
            <v>否</v>
          </cell>
          <cell r="G9">
            <v>181</v>
          </cell>
          <cell r="H9" t="str">
            <v>西门一片</v>
          </cell>
          <cell r="I9" t="str">
            <v>刘琴英</v>
          </cell>
          <cell r="J9">
            <v>663</v>
          </cell>
          <cell r="K9">
            <v>169.78</v>
          </cell>
          <cell r="L9">
            <v>112562.21</v>
          </cell>
          <cell r="M9">
            <v>18774.26</v>
          </cell>
        </row>
        <row r="10">
          <cell r="D10">
            <v>114685</v>
          </cell>
          <cell r="E10" t="str">
            <v>四川太极青羊区青龙街药店</v>
          </cell>
          <cell r="F10" t="str">
            <v/>
          </cell>
          <cell r="G10">
            <v>23</v>
          </cell>
          <cell r="H10" t="str">
            <v>城中片</v>
          </cell>
          <cell r="I10" t="str">
            <v>何巍 </v>
          </cell>
          <cell r="J10">
            <v>421</v>
          </cell>
          <cell r="K10">
            <v>186.64</v>
          </cell>
          <cell r="L10">
            <v>78576.77</v>
          </cell>
          <cell r="M10">
            <v>13580.4</v>
          </cell>
        </row>
        <row r="11">
          <cell r="D11">
            <v>385</v>
          </cell>
          <cell r="E11" t="str">
            <v>四川太极五津西路药店</v>
          </cell>
          <cell r="F11" t="str">
            <v>是</v>
          </cell>
          <cell r="G11">
            <v>281</v>
          </cell>
          <cell r="H11" t="str">
            <v>新津片</v>
          </cell>
          <cell r="I11" t="str">
            <v>王燕丽</v>
          </cell>
          <cell r="J11">
            <v>422</v>
          </cell>
          <cell r="K11">
            <v>177.14</v>
          </cell>
          <cell r="L11">
            <v>74752.23</v>
          </cell>
          <cell r="M11">
            <v>10459.19</v>
          </cell>
        </row>
        <row r="12">
          <cell r="D12">
            <v>571</v>
          </cell>
          <cell r="E12" t="str">
            <v>四川太极高新区锦城大道药店</v>
          </cell>
          <cell r="F12" t="str">
            <v>是</v>
          </cell>
          <cell r="G12">
            <v>232</v>
          </cell>
          <cell r="H12" t="str">
            <v>东南片区</v>
          </cell>
          <cell r="I12" t="str">
            <v>曾蕾蕾</v>
          </cell>
          <cell r="J12">
            <v>534</v>
          </cell>
          <cell r="K12">
            <v>135.16</v>
          </cell>
          <cell r="L12">
            <v>72176.09</v>
          </cell>
          <cell r="M12">
            <v>9545.25</v>
          </cell>
        </row>
        <row r="13">
          <cell r="D13">
            <v>365</v>
          </cell>
          <cell r="E13" t="str">
            <v>四川太极光华村街药店</v>
          </cell>
          <cell r="F13" t="str">
            <v>是</v>
          </cell>
          <cell r="G13">
            <v>181</v>
          </cell>
          <cell r="H13" t="str">
            <v>西门一片</v>
          </cell>
          <cell r="I13" t="str">
            <v>刘琴英</v>
          </cell>
          <cell r="J13">
            <v>575</v>
          </cell>
          <cell r="K13">
            <v>122.91</v>
          </cell>
          <cell r="L13">
            <v>70673.17</v>
          </cell>
          <cell r="M13">
            <v>14169.37</v>
          </cell>
        </row>
        <row r="14">
          <cell r="D14">
            <v>341</v>
          </cell>
          <cell r="E14" t="str">
            <v>四川太极邛崃中心药店</v>
          </cell>
          <cell r="F14" t="str">
            <v>是</v>
          </cell>
          <cell r="G14">
            <v>282</v>
          </cell>
          <cell r="H14" t="str">
            <v>城郊一片</v>
          </cell>
          <cell r="I14" t="str">
            <v>任会茹</v>
          </cell>
          <cell r="J14">
            <v>496</v>
          </cell>
          <cell r="K14">
            <v>130.18</v>
          </cell>
          <cell r="L14">
            <v>64568.92</v>
          </cell>
          <cell r="M14">
            <v>16255.79</v>
          </cell>
        </row>
        <row r="15">
          <cell r="D15">
            <v>357</v>
          </cell>
          <cell r="E15" t="str">
            <v>四川太极清江东路药店</v>
          </cell>
          <cell r="F15" t="str">
            <v>否</v>
          </cell>
          <cell r="G15">
            <v>181</v>
          </cell>
          <cell r="H15" t="str">
            <v>西门一片</v>
          </cell>
          <cell r="I15" t="str">
            <v>刘琴英</v>
          </cell>
          <cell r="J15">
            <v>412</v>
          </cell>
          <cell r="K15">
            <v>142.54</v>
          </cell>
          <cell r="L15">
            <v>58726.15</v>
          </cell>
          <cell r="M15">
            <v>14860.02</v>
          </cell>
        </row>
        <row r="16">
          <cell r="D16">
            <v>747</v>
          </cell>
          <cell r="E16" t="str">
            <v>四川太极郫县郫筒镇一环路东南段药店</v>
          </cell>
          <cell r="F16" t="str">
            <v/>
          </cell>
          <cell r="G16">
            <v>23</v>
          </cell>
          <cell r="H16" t="str">
            <v>城中片</v>
          </cell>
          <cell r="I16" t="str">
            <v>何巍 </v>
          </cell>
          <cell r="J16">
            <v>373</v>
          </cell>
          <cell r="K16">
            <v>155.67</v>
          </cell>
          <cell r="L16">
            <v>58066.04</v>
          </cell>
          <cell r="M16">
            <v>11847.51</v>
          </cell>
        </row>
        <row r="17">
          <cell r="D17">
            <v>54</v>
          </cell>
          <cell r="E17" t="str">
            <v>四川太极怀远店</v>
          </cell>
          <cell r="F17" t="str">
            <v>是</v>
          </cell>
          <cell r="G17">
            <v>341</v>
          </cell>
          <cell r="H17" t="str">
            <v>崇州片</v>
          </cell>
          <cell r="I17" t="str">
            <v>胡建梅</v>
          </cell>
          <cell r="J17">
            <v>448</v>
          </cell>
          <cell r="K17">
            <v>128.99</v>
          </cell>
          <cell r="L17">
            <v>57785.89</v>
          </cell>
          <cell r="M17">
            <v>8288.14</v>
          </cell>
        </row>
        <row r="18">
          <cell r="D18">
            <v>707</v>
          </cell>
          <cell r="E18" t="str">
            <v>四川太极成华区万科路药店</v>
          </cell>
          <cell r="F18" t="str">
            <v>否</v>
          </cell>
          <cell r="G18">
            <v>232</v>
          </cell>
          <cell r="H18" t="str">
            <v>东南片区</v>
          </cell>
          <cell r="I18" t="str">
            <v>曾蕾蕾</v>
          </cell>
          <cell r="J18">
            <v>632</v>
          </cell>
          <cell r="K18">
            <v>91.16</v>
          </cell>
          <cell r="L18">
            <v>57612.84</v>
          </cell>
          <cell r="M18">
            <v>14127.71</v>
          </cell>
        </row>
        <row r="19">
          <cell r="D19">
            <v>118074</v>
          </cell>
          <cell r="E19" t="str">
            <v>四川太极高新区泰和二街药店</v>
          </cell>
          <cell r="F19" t="str">
            <v/>
          </cell>
          <cell r="G19">
            <v>232</v>
          </cell>
          <cell r="H19" t="str">
            <v>东南片区</v>
          </cell>
          <cell r="I19" t="str">
            <v>曾蕾蕾</v>
          </cell>
          <cell r="J19">
            <v>420</v>
          </cell>
          <cell r="K19">
            <v>130.41</v>
          </cell>
          <cell r="L19">
            <v>54773.32</v>
          </cell>
          <cell r="M19">
            <v>16348.44</v>
          </cell>
        </row>
        <row r="20">
          <cell r="D20">
            <v>578</v>
          </cell>
          <cell r="E20" t="str">
            <v>四川太极成华区华油路药店</v>
          </cell>
          <cell r="F20" t="str">
            <v>否</v>
          </cell>
          <cell r="G20">
            <v>23</v>
          </cell>
          <cell r="H20" t="str">
            <v>城中片</v>
          </cell>
          <cell r="I20" t="str">
            <v>何巍 </v>
          </cell>
          <cell r="J20">
            <v>312</v>
          </cell>
          <cell r="K20">
            <v>173.63</v>
          </cell>
          <cell r="L20">
            <v>54171.48</v>
          </cell>
          <cell r="M20">
            <v>15587.34</v>
          </cell>
        </row>
        <row r="21">
          <cell r="D21">
            <v>730</v>
          </cell>
          <cell r="E21" t="str">
            <v>四川太极新都区新繁镇繁江北路药店</v>
          </cell>
          <cell r="F21" t="str">
            <v>否</v>
          </cell>
          <cell r="G21">
            <v>342</v>
          </cell>
          <cell r="H21" t="str">
            <v>西门二片</v>
          </cell>
          <cell r="I21" t="str">
            <v>林禹帅</v>
          </cell>
          <cell r="J21">
            <v>537</v>
          </cell>
          <cell r="K21">
            <v>99.56</v>
          </cell>
          <cell r="L21">
            <v>53465.17</v>
          </cell>
          <cell r="M21">
            <v>12479.03</v>
          </cell>
        </row>
        <row r="22">
          <cell r="D22">
            <v>373</v>
          </cell>
          <cell r="E22" t="str">
            <v>四川太极通盈街药店</v>
          </cell>
          <cell r="F22" t="str">
            <v>否</v>
          </cell>
          <cell r="G22">
            <v>23</v>
          </cell>
          <cell r="H22" t="str">
            <v>城中片</v>
          </cell>
          <cell r="I22" t="str">
            <v>何巍 </v>
          </cell>
          <cell r="J22">
            <v>413</v>
          </cell>
          <cell r="K22">
            <v>128.95</v>
          </cell>
          <cell r="L22">
            <v>53255.72</v>
          </cell>
          <cell r="M22">
            <v>9772.05</v>
          </cell>
        </row>
        <row r="23">
          <cell r="D23">
            <v>107658</v>
          </cell>
          <cell r="E23" t="str">
            <v>四川太极新都区新都街道万和北路药店</v>
          </cell>
          <cell r="F23" t="str">
            <v/>
          </cell>
          <cell r="G23">
            <v>342</v>
          </cell>
          <cell r="H23" t="str">
            <v>西门二片</v>
          </cell>
          <cell r="I23" t="str">
            <v>林禹帅</v>
          </cell>
          <cell r="J23">
            <v>755</v>
          </cell>
          <cell r="K23">
            <v>66.29</v>
          </cell>
          <cell r="L23">
            <v>50048.4</v>
          </cell>
          <cell r="M23">
            <v>11445.64</v>
          </cell>
        </row>
        <row r="24">
          <cell r="D24">
            <v>581</v>
          </cell>
          <cell r="E24" t="str">
            <v>四川太极成华区二环路北四段药店（汇融名城）</v>
          </cell>
          <cell r="F24" t="str">
            <v>是</v>
          </cell>
          <cell r="G24">
            <v>23</v>
          </cell>
          <cell r="H24" t="str">
            <v>城中片</v>
          </cell>
          <cell r="I24" t="str">
            <v>何巍 </v>
          </cell>
          <cell r="J24">
            <v>423</v>
          </cell>
          <cell r="K24">
            <v>114.92</v>
          </cell>
          <cell r="L24">
            <v>48612.3</v>
          </cell>
          <cell r="M24">
            <v>12437.57</v>
          </cell>
        </row>
        <row r="25">
          <cell r="D25">
            <v>111219</v>
          </cell>
          <cell r="E25" t="str">
            <v>四川太极金牛区花照壁药店</v>
          </cell>
          <cell r="F25" t="str">
            <v/>
          </cell>
          <cell r="G25">
            <v>181</v>
          </cell>
          <cell r="H25" t="str">
            <v>西门一片</v>
          </cell>
          <cell r="I25" t="str">
            <v>刘琴英</v>
          </cell>
          <cell r="J25">
            <v>342</v>
          </cell>
          <cell r="K25">
            <v>140.73</v>
          </cell>
          <cell r="L25">
            <v>48128.31</v>
          </cell>
          <cell r="M25">
            <v>10704.08</v>
          </cell>
        </row>
        <row r="26">
          <cell r="D26">
            <v>585</v>
          </cell>
          <cell r="E26" t="str">
            <v>四川太极成华区羊子山西路药店（兴元华盛）</v>
          </cell>
          <cell r="F26" t="str">
            <v>否</v>
          </cell>
          <cell r="G26">
            <v>23</v>
          </cell>
          <cell r="H26" t="str">
            <v>城中片</v>
          </cell>
          <cell r="I26" t="str">
            <v>何巍 </v>
          </cell>
          <cell r="J26">
            <v>600</v>
          </cell>
          <cell r="K26">
            <v>79.27</v>
          </cell>
          <cell r="L26">
            <v>47560.35</v>
          </cell>
          <cell r="M26">
            <v>12997.54</v>
          </cell>
        </row>
        <row r="27">
          <cell r="D27">
            <v>712</v>
          </cell>
          <cell r="E27" t="str">
            <v>四川太极成华区华泰路药店</v>
          </cell>
          <cell r="F27" t="str">
            <v>否</v>
          </cell>
          <cell r="G27">
            <v>232</v>
          </cell>
          <cell r="H27" t="str">
            <v>东南片区</v>
          </cell>
          <cell r="I27" t="str">
            <v>曾蕾蕾</v>
          </cell>
          <cell r="J27">
            <v>615</v>
          </cell>
          <cell r="K27">
            <v>76.83</v>
          </cell>
          <cell r="L27">
            <v>47248.42</v>
          </cell>
          <cell r="M27">
            <v>12548.8</v>
          </cell>
        </row>
        <row r="28">
          <cell r="D28">
            <v>106399</v>
          </cell>
          <cell r="E28" t="str">
            <v>四川太极青羊区蜀辉路药店</v>
          </cell>
          <cell r="F28" t="str">
            <v/>
          </cell>
          <cell r="G28">
            <v>342</v>
          </cell>
          <cell r="H28" t="str">
            <v>西门二片</v>
          </cell>
          <cell r="I28" t="str">
            <v>林禹帅</v>
          </cell>
          <cell r="J28">
            <v>432</v>
          </cell>
          <cell r="K28">
            <v>106.51</v>
          </cell>
          <cell r="L28">
            <v>46010.56</v>
          </cell>
          <cell r="M28">
            <v>11811.22</v>
          </cell>
        </row>
        <row r="29">
          <cell r="D29">
            <v>103198</v>
          </cell>
          <cell r="E29" t="str">
            <v>四川太极青羊区贝森北路药店</v>
          </cell>
          <cell r="F29" t="str">
            <v/>
          </cell>
          <cell r="G29">
            <v>181</v>
          </cell>
          <cell r="H29" t="str">
            <v>西门一片</v>
          </cell>
          <cell r="I29" t="str">
            <v>刘琴英</v>
          </cell>
          <cell r="J29">
            <v>440</v>
          </cell>
          <cell r="K29">
            <v>102.26</v>
          </cell>
          <cell r="L29">
            <v>44995.08</v>
          </cell>
          <cell r="M29">
            <v>8643</v>
          </cell>
        </row>
        <row r="30">
          <cell r="D30">
            <v>511</v>
          </cell>
          <cell r="E30" t="str">
            <v>四川太极成华杉板桥南一路店</v>
          </cell>
          <cell r="F30" t="str">
            <v>否</v>
          </cell>
          <cell r="G30">
            <v>232</v>
          </cell>
          <cell r="H30" t="str">
            <v>东南片区</v>
          </cell>
          <cell r="I30" t="str">
            <v>曾蕾蕾</v>
          </cell>
          <cell r="J30">
            <v>524</v>
          </cell>
          <cell r="K30">
            <v>83.62</v>
          </cell>
          <cell r="L30">
            <v>43815.22</v>
          </cell>
          <cell r="M30">
            <v>11878.19</v>
          </cell>
        </row>
        <row r="31">
          <cell r="D31">
            <v>379</v>
          </cell>
          <cell r="E31" t="str">
            <v>四川太极土龙路药店</v>
          </cell>
          <cell r="F31" t="str">
            <v>否</v>
          </cell>
          <cell r="G31">
            <v>181</v>
          </cell>
          <cell r="H31" t="str">
            <v>西门一片</v>
          </cell>
          <cell r="I31" t="str">
            <v>刘琴英</v>
          </cell>
          <cell r="J31">
            <v>513</v>
          </cell>
          <cell r="K31">
            <v>84.48</v>
          </cell>
          <cell r="L31">
            <v>43339.49</v>
          </cell>
          <cell r="M31">
            <v>9453.52</v>
          </cell>
        </row>
        <row r="32">
          <cell r="D32">
            <v>742</v>
          </cell>
          <cell r="E32" t="str">
            <v>四川太极锦江区庆云南街药店</v>
          </cell>
          <cell r="F32" t="str">
            <v/>
          </cell>
          <cell r="G32">
            <v>142</v>
          </cell>
          <cell r="H32" t="str">
            <v>旗舰片区</v>
          </cell>
          <cell r="I32" t="str">
            <v>谭勤娟</v>
          </cell>
          <cell r="J32">
            <v>259</v>
          </cell>
          <cell r="K32">
            <v>163.04</v>
          </cell>
          <cell r="L32">
            <v>42227.37</v>
          </cell>
          <cell r="M32">
            <v>11091.39</v>
          </cell>
        </row>
        <row r="33">
          <cell r="D33">
            <v>746</v>
          </cell>
          <cell r="E33" t="str">
            <v>四川太极大邑县晋原镇内蒙古大道桃源药店</v>
          </cell>
          <cell r="F33" t="str">
            <v>否</v>
          </cell>
          <cell r="G33">
            <v>282</v>
          </cell>
          <cell r="H33" t="str">
            <v>城郊一片</v>
          </cell>
          <cell r="I33" t="str">
            <v>任会茹</v>
          </cell>
          <cell r="J33">
            <v>433</v>
          </cell>
          <cell r="K33">
            <v>96.03</v>
          </cell>
          <cell r="L33">
            <v>41579.08</v>
          </cell>
          <cell r="M33">
            <v>8320.45</v>
          </cell>
        </row>
        <row r="34">
          <cell r="D34">
            <v>102934</v>
          </cell>
          <cell r="E34" t="str">
            <v>四川太极金牛区银河北街药店</v>
          </cell>
          <cell r="F34" t="str">
            <v/>
          </cell>
          <cell r="G34">
            <v>181</v>
          </cell>
          <cell r="H34" t="str">
            <v>西门一片</v>
          </cell>
          <cell r="I34" t="str">
            <v>刘琴英</v>
          </cell>
          <cell r="J34">
            <v>443</v>
          </cell>
          <cell r="K34">
            <v>93.36</v>
          </cell>
          <cell r="L34">
            <v>41359.47</v>
          </cell>
          <cell r="M34">
            <v>10563.52</v>
          </cell>
        </row>
        <row r="35">
          <cell r="D35">
            <v>387</v>
          </cell>
          <cell r="E35" t="str">
            <v>四川太极新乐中街药店</v>
          </cell>
          <cell r="F35" t="str">
            <v>否</v>
          </cell>
          <cell r="G35">
            <v>232</v>
          </cell>
          <cell r="H35" t="str">
            <v>东南片区</v>
          </cell>
          <cell r="I35" t="str">
            <v>曾蕾蕾</v>
          </cell>
          <cell r="J35">
            <v>457</v>
          </cell>
          <cell r="K35">
            <v>89.78</v>
          </cell>
          <cell r="L35">
            <v>41028.58</v>
          </cell>
          <cell r="M35">
            <v>7604.21</v>
          </cell>
        </row>
        <row r="36">
          <cell r="D36">
            <v>514</v>
          </cell>
          <cell r="E36" t="str">
            <v>四川太极新津邓双镇岷江店</v>
          </cell>
          <cell r="F36" t="str">
            <v>否</v>
          </cell>
          <cell r="G36">
            <v>281</v>
          </cell>
          <cell r="H36" t="str">
            <v>新津片</v>
          </cell>
          <cell r="I36" t="str">
            <v>王燕丽</v>
          </cell>
          <cell r="J36">
            <v>496</v>
          </cell>
          <cell r="K36">
            <v>81.81</v>
          </cell>
          <cell r="L36">
            <v>40577.62</v>
          </cell>
          <cell r="M36">
            <v>8056.57</v>
          </cell>
        </row>
        <row r="37">
          <cell r="D37">
            <v>108656</v>
          </cell>
          <cell r="E37" t="str">
            <v>四川太极新津县五津镇五津西路二药房</v>
          </cell>
          <cell r="F37" t="str">
            <v/>
          </cell>
          <cell r="G37">
            <v>281</v>
          </cell>
          <cell r="H37" t="str">
            <v>新津片</v>
          </cell>
          <cell r="I37" t="str">
            <v>王燕丽</v>
          </cell>
          <cell r="J37">
            <v>256</v>
          </cell>
          <cell r="K37">
            <v>156.95</v>
          </cell>
          <cell r="L37">
            <v>40180.4</v>
          </cell>
          <cell r="M37">
            <v>6634.73</v>
          </cell>
        </row>
        <row r="38">
          <cell r="D38">
            <v>721</v>
          </cell>
          <cell r="E38" t="str">
            <v>四川太极邛崃市临邛镇洪川小区药店</v>
          </cell>
          <cell r="F38" t="str">
            <v>否</v>
          </cell>
          <cell r="G38">
            <v>282</v>
          </cell>
          <cell r="H38" t="str">
            <v>城郊一片</v>
          </cell>
          <cell r="I38" t="str">
            <v>任会茹</v>
          </cell>
          <cell r="J38">
            <v>416</v>
          </cell>
          <cell r="K38">
            <v>96</v>
          </cell>
          <cell r="L38">
            <v>39937.18</v>
          </cell>
          <cell r="M38">
            <v>10947.81</v>
          </cell>
        </row>
        <row r="39">
          <cell r="D39">
            <v>709</v>
          </cell>
          <cell r="E39" t="str">
            <v>四川太极新都区马超东路店</v>
          </cell>
          <cell r="F39" t="str">
            <v>否</v>
          </cell>
          <cell r="G39">
            <v>342</v>
          </cell>
          <cell r="H39" t="str">
            <v>西门二片</v>
          </cell>
          <cell r="I39" t="str">
            <v>林禹帅</v>
          </cell>
          <cell r="J39">
            <v>548</v>
          </cell>
          <cell r="K39">
            <v>72.77</v>
          </cell>
          <cell r="L39">
            <v>39878.11</v>
          </cell>
          <cell r="M39">
            <v>9683.7</v>
          </cell>
        </row>
        <row r="40">
          <cell r="D40">
            <v>546</v>
          </cell>
          <cell r="E40" t="str">
            <v>四川太极锦江区榕声路店</v>
          </cell>
          <cell r="F40" t="str">
            <v>否</v>
          </cell>
          <cell r="G40">
            <v>23</v>
          </cell>
          <cell r="H40" t="str">
            <v>城中片</v>
          </cell>
          <cell r="I40" t="str">
            <v>何巍 </v>
          </cell>
          <cell r="J40">
            <v>500</v>
          </cell>
          <cell r="K40">
            <v>79.23</v>
          </cell>
          <cell r="L40">
            <v>39614.8</v>
          </cell>
          <cell r="M40">
            <v>8826.32</v>
          </cell>
        </row>
        <row r="41">
          <cell r="D41">
            <v>105751</v>
          </cell>
          <cell r="E41" t="str">
            <v>四川太极高新区新下街药店</v>
          </cell>
          <cell r="F41" t="str">
            <v/>
          </cell>
          <cell r="G41">
            <v>232</v>
          </cell>
          <cell r="H41" t="str">
            <v>东南片区</v>
          </cell>
          <cell r="I41" t="str">
            <v>曾蕾蕾</v>
          </cell>
          <cell r="J41">
            <v>343</v>
          </cell>
          <cell r="K41">
            <v>112.39</v>
          </cell>
          <cell r="L41">
            <v>38549.09</v>
          </cell>
          <cell r="M41">
            <v>8851.61</v>
          </cell>
        </row>
        <row r="42">
          <cell r="D42">
            <v>724</v>
          </cell>
          <cell r="E42" t="str">
            <v>四川太极锦江区观音桥街药店</v>
          </cell>
          <cell r="F42" t="str">
            <v>否</v>
          </cell>
          <cell r="G42">
            <v>23</v>
          </cell>
          <cell r="H42" t="str">
            <v>城中片</v>
          </cell>
          <cell r="I42" t="str">
            <v>何巍 </v>
          </cell>
          <cell r="J42">
            <v>387</v>
          </cell>
          <cell r="K42">
            <v>99.13</v>
          </cell>
          <cell r="L42">
            <v>38364.2</v>
          </cell>
          <cell r="M42">
            <v>5642.31</v>
          </cell>
        </row>
        <row r="43">
          <cell r="D43">
            <v>105267</v>
          </cell>
          <cell r="E43" t="str">
            <v>四川太极金牛区蜀汉路药店</v>
          </cell>
          <cell r="F43" t="str">
            <v/>
          </cell>
          <cell r="G43">
            <v>181</v>
          </cell>
          <cell r="H43" t="str">
            <v>西门一片</v>
          </cell>
          <cell r="I43" t="str">
            <v>刘琴英</v>
          </cell>
          <cell r="J43">
            <v>365</v>
          </cell>
          <cell r="K43">
            <v>103.93</v>
          </cell>
          <cell r="L43">
            <v>37934.1</v>
          </cell>
          <cell r="M43">
            <v>10593.28</v>
          </cell>
        </row>
        <row r="44">
          <cell r="D44">
            <v>106569</v>
          </cell>
          <cell r="E44" t="str">
            <v>四川太极武侯区大悦路药店</v>
          </cell>
          <cell r="F44" t="str">
            <v/>
          </cell>
          <cell r="G44">
            <v>181</v>
          </cell>
          <cell r="H44" t="str">
            <v>西门一片</v>
          </cell>
          <cell r="I44" t="str">
            <v>刘琴英</v>
          </cell>
          <cell r="J44">
            <v>356</v>
          </cell>
          <cell r="K44">
            <v>105.25</v>
          </cell>
          <cell r="L44">
            <v>37470.16</v>
          </cell>
          <cell r="M44">
            <v>7180.94</v>
          </cell>
        </row>
        <row r="45">
          <cell r="D45">
            <v>717</v>
          </cell>
          <cell r="E45" t="str">
            <v>四川太极大邑县晋原镇通达东路五段药店</v>
          </cell>
          <cell r="F45" t="str">
            <v>否</v>
          </cell>
          <cell r="G45">
            <v>282</v>
          </cell>
          <cell r="H45" t="str">
            <v>城郊一片</v>
          </cell>
          <cell r="I45" t="str">
            <v>任会茹</v>
          </cell>
          <cell r="J45">
            <v>349</v>
          </cell>
          <cell r="K45">
            <v>107.03</v>
          </cell>
          <cell r="L45">
            <v>37352.85</v>
          </cell>
          <cell r="M45">
            <v>8875.04</v>
          </cell>
        </row>
        <row r="46">
          <cell r="D46">
            <v>106066</v>
          </cell>
          <cell r="E46" t="str">
            <v>四川太极锦江区梨花街药店</v>
          </cell>
          <cell r="F46" t="str">
            <v/>
          </cell>
          <cell r="G46">
            <v>142</v>
          </cell>
          <cell r="H46" t="str">
            <v>旗舰片区</v>
          </cell>
          <cell r="I46" t="str">
            <v>谭勤娟</v>
          </cell>
          <cell r="J46">
            <v>352</v>
          </cell>
          <cell r="K46">
            <v>105.44</v>
          </cell>
          <cell r="L46">
            <v>37116.09</v>
          </cell>
          <cell r="M46">
            <v>12659.6</v>
          </cell>
        </row>
        <row r="47">
          <cell r="D47">
            <v>744</v>
          </cell>
          <cell r="E47" t="str">
            <v>四川太极武侯区科华街药店</v>
          </cell>
          <cell r="F47" t="str">
            <v/>
          </cell>
          <cell r="G47">
            <v>23</v>
          </cell>
          <cell r="H47" t="str">
            <v>城中片</v>
          </cell>
          <cell r="I47" t="str">
            <v>何巍 </v>
          </cell>
          <cell r="J47">
            <v>347</v>
          </cell>
          <cell r="K47">
            <v>101.45</v>
          </cell>
          <cell r="L47">
            <v>35201.61</v>
          </cell>
          <cell r="M47">
            <v>8347.55</v>
          </cell>
        </row>
        <row r="48">
          <cell r="D48">
            <v>539</v>
          </cell>
          <cell r="E48" t="str">
            <v>四川太极大邑县晋原镇子龙路店</v>
          </cell>
          <cell r="F48" t="str">
            <v>否</v>
          </cell>
          <cell r="G48">
            <v>282</v>
          </cell>
          <cell r="H48" t="str">
            <v>城郊一片</v>
          </cell>
          <cell r="I48" t="str">
            <v>任会茹</v>
          </cell>
          <cell r="J48">
            <v>318</v>
          </cell>
          <cell r="K48">
            <v>110.37</v>
          </cell>
          <cell r="L48">
            <v>35098.23</v>
          </cell>
          <cell r="M48">
            <v>7842.9</v>
          </cell>
        </row>
        <row r="49">
          <cell r="D49">
            <v>726</v>
          </cell>
          <cell r="E49" t="str">
            <v>四川太极金牛区交大路第三药店</v>
          </cell>
          <cell r="F49" t="str">
            <v>否</v>
          </cell>
          <cell r="G49">
            <v>181</v>
          </cell>
          <cell r="H49" t="str">
            <v>西门一片</v>
          </cell>
          <cell r="I49" t="str">
            <v>刘琴英</v>
          </cell>
          <cell r="J49">
            <v>416</v>
          </cell>
          <cell r="K49">
            <v>83.94</v>
          </cell>
          <cell r="L49">
            <v>34920.56</v>
          </cell>
          <cell r="M49">
            <v>9676.48</v>
          </cell>
        </row>
        <row r="50">
          <cell r="D50">
            <v>117491</v>
          </cell>
          <cell r="E50" t="str">
            <v>四川太极金牛区花照壁中横街药店</v>
          </cell>
          <cell r="F50" t="str">
            <v/>
          </cell>
          <cell r="G50">
            <v>181</v>
          </cell>
          <cell r="H50" t="str">
            <v>西门一片</v>
          </cell>
          <cell r="I50" t="str">
            <v>刘琴英</v>
          </cell>
          <cell r="J50">
            <v>273</v>
          </cell>
          <cell r="K50">
            <v>126.94</v>
          </cell>
          <cell r="L50">
            <v>34654.44</v>
          </cell>
          <cell r="M50">
            <v>7132.56</v>
          </cell>
        </row>
        <row r="51">
          <cell r="D51">
            <v>111400</v>
          </cell>
          <cell r="E51" t="str">
            <v>四川太极邛崃市文君街道杏林路药店</v>
          </cell>
          <cell r="F51" t="str">
            <v/>
          </cell>
          <cell r="G51">
            <v>282</v>
          </cell>
          <cell r="H51" t="str">
            <v>城郊一片</v>
          </cell>
          <cell r="I51" t="str">
            <v>任会茹</v>
          </cell>
          <cell r="J51">
            <v>351</v>
          </cell>
          <cell r="K51">
            <v>96.7</v>
          </cell>
          <cell r="L51">
            <v>33941.24</v>
          </cell>
          <cell r="M51">
            <v>7597.48</v>
          </cell>
        </row>
        <row r="52">
          <cell r="D52">
            <v>101453</v>
          </cell>
          <cell r="E52" t="str">
            <v>四川太极温江区公平街道江安路药店</v>
          </cell>
          <cell r="F52" t="str">
            <v/>
          </cell>
          <cell r="G52">
            <v>342</v>
          </cell>
          <cell r="H52" t="str">
            <v>西门二片</v>
          </cell>
          <cell r="I52" t="str">
            <v>林禹帅</v>
          </cell>
          <cell r="J52">
            <v>409</v>
          </cell>
          <cell r="K52">
            <v>82.93</v>
          </cell>
          <cell r="L52">
            <v>33918.31</v>
          </cell>
          <cell r="M52">
            <v>7643.68</v>
          </cell>
        </row>
        <row r="53">
          <cell r="D53">
            <v>513</v>
          </cell>
          <cell r="E53" t="str">
            <v>四川太极武侯区顺和街店</v>
          </cell>
          <cell r="F53" t="str">
            <v>否</v>
          </cell>
          <cell r="G53">
            <v>181</v>
          </cell>
          <cell r="H53" t="str">
            <v>西门一片</v>
          </cell>
          <cell r="I53" t="str">
            <v>刘琴英</v>
          </cell>
          <cell r="J53">
            <v>383</v>
          </cell>
          <cell r="K53">
            <v>87.16</v>
          </cell>
          <cell r="L53">
            <v>33383.05</v>
          </cell>
          <cell r="M53">
            <v>7625.15</v>
          </cell>
        </row>
        <row r="54">
          <cell r="D54">
            <v>367</v>
          </cell>
          <cell r="E54" t="str">
            <v>四川太极金带街药店</v>
          </cell>
          <cell r="F54" t="str">
            <v>否</v>
          </cell>
          <cell r="G54">
            <v>341</v>
          </cell>
          <cell r="H54" t="str">
            <v>崇州片</v>
          </cell>
          <cell r="I54" t="str">
            <v>胡建梅</v>
          </cell>
          <cell r="J54">
            <v>361</v>
          </cell>
          <cell r="K54">
            <v>92.34</v>
          </cell>
          <cell r="L54">
            <v>33334.74</v>
          </cell>
          <cell r="M54">
            <v>7312.43</v>
          </cell>
        </row>
        <row r="55">
          <cell r="D55">
            <v>104428</v>
          </cell>
          <cell r="E55" t="str">
            <v>四川太极崇州市崇阳镇永康东路药店 </v>
          </cell>
          <cell r="F55" t="str">
            <v/>
          </cell>
          <cell r="G55">
            <v>341</v>
          </cell>
          <cell r="H55" t="str">
            <v>崇州片</v>
          </cell>
          <cell r="I55" t="str">
            <v>胡建梅</v>
          </cell>
          <cell r="J55">
            <v>421</v>
          </cell>
          <cell r="K55">
            <v>79.17</v>
          </cell>
          <cell r="L55">
            <v>33329.12</v>
          </cell>
          <cell r="M55">
            <v>7818.35</v>
          </cell>
        </row>
        <row r="56">
          <cell r="D56">
            <v>107728</v>
          </cell>
          <cell r="E56" t="str">
            <v>四川太极大邑县晋原镇北街药店</v>
          </cell>
          <cell r="F56" t="str">
            <v/>
          </cell>
          <cell r="G56">
            <v>282</v>
          </cell>
          <cell r="H56" t="str">
            <v>城郊一片</v>
          </cell>
          <cell r="I56" t="str">
            <v>任会茹</v>
          </cell>
          <cell r="J56">
            <v>344</v>
          </cell>
          <cell r="K56">
            <v>95.63</v>
          </cell>
          <cell r="L56">
            <v>32897.61</v>
          </cell>
          <cell r="M56">
            <v>7262.87</v>
          </cell>
        </row>
        <row r="57">
          <cell r="D57">
            <v>377</v>
          </cell>
          <cell r="E57" t="str">
            <v>四川太极新园大道药店</v>
          </cell>
          <cell r="F57" t="str">
            <v>否</v>
          </cell>
          <cell r="G57">
            <v>232</v>
          </cell>
          <cell r="H57" t="str">
            <v>东南片区</v>
          </cell>
          <cell r="I57" t="str">
            <v>曾蕾蕾</v>
          </cell>
          <cell r="J57">
            <v>500</v>
          </cell>
          <cell r="K57">
            <v>65.48</v>
          </cell>
          <cell r="L57">
            <v>32738.04</v>
          </cell>
          <cell r="M57">
            <v>8359.23</v>
          </cell>
        </row>
        <row r="58">
          <cell r="D58">
            <v>572</v>
          </cell>
          <cell r="E58" t="str">
            <v>四川太极郫县郫筒镇东大街药店</v>
          </cell>
          <cell r="F58" t="str">
            <v>否</v>
          </cell>
          <cell r="G58">
            <v>23</v>
          </cell>
          <cell r="H58" t="str">
            <v>城中片</v>
          </cell>
          <cell r="I58" t="str">
            <v>何巍 </v>
          </cell>
          <cell r="J58">
            <v>299</v>
          </cell>
          <cell r="K58">
            <v>108.78</v>
          </cell>
          <cell r="L58">
            <v>32525.31</v>
          </cell>
          <cell r="M58">
            <v>7413.09</v>
          </cell>
        </row>
        <row r="59">
          <cell r="D59">
            <v>515</v>
          </cell>
          <cell r="E59" t="str">
            <v>四川太极成华区崔家店路药店</v>
          </cell>
          <cell r="F59" t="str">
            <v>否</v>
          </cell>
          <cell r="G59">
            <v>232</v>
          </cell>
          <cell r="H59" t="str">
            <v>东南片区</v>
          </cell>
          <cell r="I59" t="str">
            <v>曾蕾蕾</v>
          </cell>
          <cell r="J59">
            <v>412</v>
          </cell>
          <cell r="K59">
            <v>78.42</v>
          </cell>
          <cell r="L59">
            <v>32310.39</v>
          </cell>
          <cell r="M59">
            <v>6188.77</v>
          </cell>
        </row>
        <row r="60">
          <cell r="D60">
            <v>106865</v>
          </cell>
          <cell r="E60" t="str">
            <v>四川太极武侯区丝竹路药店</v>
          </cell>
          <cell r="F60" t="str">
            <v/>
          </cell>
          <cell r="G60">
            <v>142</v>
          </cell>
          <cell r="H60" t="str">
            <v>旗舰片区</v>
          </cell>
          <cell r="I60" t="str">
            <v>谭勤娟</v>
          </cell>
          <cell r="J60">
            <v>253</v>
          </cell>
          <cell r="K60">
            <v>120.77</v>
          </cell>
          <cell r="L60">
            <v>30556.04</v>
          </cell>
          <cell r="M60">
            <v>7072.4</v>
          </cell>
        </row>
        <row r="61">
          <cell r="D61">
            <v>737</v>
          </cell>
          <cell r="E61" t="str">
            <v>四川太极高新区大源北街药店</v>
          </cell>
          <cell r="F61" t="str">
            <v>否</v>
          </cell>
          <cell r="G61">
            <v>232</v>
          </cell>
          <cell r="H61" t="str">
            <v>东南片区</v>
          </cell>
          <cell r="I61" t="str">
            <v>曾蕾蕾</v>
          </cell>
          <cell r="J61">
            <v>327</v>
          </cell>
          <cell r="K61">
            <v>93.17</v>
          </cell>
          <cell r="L61">
            <v>30465.01</v>
          </cell>
          <cell r="M61">
            <v>7167.72</v>
          </cell>
        </row>
        <row r="62">
          <cell r="D62">
            <v>743</v>
          </cell>
          <cell r="E62" t="str">
            <v>四川太极成华区万宇路药店</v>
          </cell>
          <cell r="F62" t="str">
            <v/>
          </cell>
          <cell r="G62">
            <v>232</v>
          </cell>
          <cell r="H62" t="str">
            <v>东南片区</v>
          </cell>
          <cell r="I62" t="str">
            <v>曾蕾蕾</v>
          </cell>
          <cell r="J62">
            <v>351</v>
          </cell>
          <cell r="K62">
            <v>85.76</v>
          </cell>
          <cell r="L62">
            <v>30102.93</v>
          </cell>
          <cell r="M62">
            <v>7814.76</v>
          </cell>
        </row>
        <row r="63">
          <cell r="D63">
            <v>114844</v>
          </cell>
          <cell r="E63" t="str">
            <v>四川太极成华区培华东路药店</v>
          </cell>
          <cell r="F63" t="str">
            <v/>
          </cell>
          <cell r="G63">
            <v>23</v>
          </cell>
          <cell r="H63" t="str">
            <v>城中片</v>
          </cell>
          <cell r="I63" t="str">
            <v>何巍 </v>
          </cell>
          <cell r="J63">
            <v>208</v>
          </cell>
          <cell r="K63">
            <v>144.69</v>
          </cell>
          <cell r="L63">
            <v>30094.79</v>
          </cell>
          <cell r="M63">
            <v>6083.81</v>
          </cell>
        </row>
        <row r="64">
          <cell r="D64">
            <v>359</v>
          </cell>
          <cell r="E64" t="str">
            <v>四川太极枣子巷药店</v>
          </cell>
          <cell r="F64" t="str">
            <v>否</v>
          </cell>
          <cell r="G64">
            <v>181</v>
          </cell>
          <cell r="H64" t="str">
            <v>西门一片</v>
          </cell>
          <cell r="I64" t="str">
            <v>刘琴英</v>
          </cell>
          <cell r="J64">
            <v>383</v>
          </cell>
          <cell r="K64">
            <v>77.06</v>
          </cell>
          <cell r="L64">
            <v>29515.28</v>
          </cell>
          <cell r="M64">
            <v>6260.09</v>
          </cell>
        </row>
        <row r="65">
          <cell r="D65">
            <v>105910</v>
          </cell>
          <cell r="E65" t="str">
            <v>四川太极高新区紫薇东路药店</v>
          </cell>
          <cell r="F65" t="str">
            <v/>
          </cell>
          <cell r="G65">
            <v>181</v>
          </cell>
          <cell r="H65" t="str">
            <v>西门一片</v>
          </cell>
          <cell r="I65" t="str">
            <v>刘琴英</v>
          </cell>
          <cell r="J65">
            <v>361</v>
          </cell>
          <cell r="K65">
            <v>81.11</v>
          </cell>
          <cell r="L65">
            <v>29282.44</v>
          </cell>
          <cell r="M65">
            <v>7991.44</v>
          </cell>
        </row>
        <row r="66">
          <cell r="D66">
            <v>117184</v>
          </cell>
          <cell r="E66" t="str">
            <v>四川太极锦江区静沙南路药店</v>
          </cell>
          <cell r="F66" t="str">
            <v/>
          </cell>
          <cell r="G66">
            <v>23</v>
          </cell>
          <cell r="H66" t="str">
            <v>城中片</v>
          </cell>
          <cell r="I66" t="str">
            <v>何巍 </v>
          </cell>
          <cell r="J66">
            <v>309</v>
          </cell>
          <cell r="K66">
            <v>94.69</v>
          </cell>
          <cell r="L66">
            <v>29258.2</v>
          </cell>
          <cell r="M66">
            <v>7255.6</v>
          </cell>
        </row>
        <row r="67">
          <cell r="D67">
            <v>745</v>
          </cell>
          <cell r="E67" t="str">
            <v>四川太极金牛区金沙路药店</v>
          </cell>
          <cell r="F67" t="str">
            <v/>
          </cell>
          <cell r="G67">
            <v>181</v>
          </cell>
          <cell r="H67" t="str">
            <v>西门一片</v>
          </cell>
          <cell r="I67" t="str">
            <v>刘琴英</v>
          </cell>
          <cell r="J67">
            <v>405</v>
          </cell>
          <cell r="K67">
            <v>70.02</v>
          </cell>
          <cell r="L67">
            <v>28356.43</v>
          </cell>
          <cell r="M67">
            <v>6026.6</v>
          </cell>
        </row>
        <row r="68">
          <cell r="D68">
            <v>594</v>
          </cell>
          <cell r="E68" t="str">
            <v>四川太极大邑县安仁镇千禧街药店</v>
          </cell>
          <cell r="F68" t="str">
            <v>否</v>
          </cell>
          <cell r="G68">
            <v>282</v>
          </cell>
          <cell r="H68" t="str">
            <v>城郊一片</v>
          </cell>
          <cell r="I68" t="str">
            <v>任会茹</v>
          </cell>
          <cell r="J68">
            <v>333</v>
          </cell>
          <cell r="K68">
            <v>84.99</v>
          </cell>
          <cell r="L68">
            <v>28302.71</v>
          </cell>
          <cell r="M68">
            <v>6413.82</v>
          </cell>
        </row>
        <row r="69">
          <cell r="D69">
            <v>113298</v>
          </cell>
          <cell r="E69" t="str">
            <v>四川太极武侯区逸都路药店</v>
          </cell>
          <cell r="F69" t="str">
            <v/>
          </cell>
          <cell r="G69">
            <v>342</v>
          </cell>
          <cell r="H69" t="str">
            <v>西门二片</v>
          </cell>
          <cell r="I69" t="str">
            <v>林禹帅</v>
          </cell>
          <cell r="J69">
            <v>194</v>
          </cell>
          <cell r="K69">
            <v>143.79</v>
          </cell>
          <cell r="L69">
            <v>27895.97</v>
          </cell>
          <cell r="M69">
            <v>5395.53</v>
          </cell>
        </row>
        <row r="70">
          <cell r="D70">
            <v>598</v>
          </cell>
          <cell r="E70" t="str">
            <v>四川太极锦江区水杉街药店</v>
          </cell>
          <cell r="F70" t="str">
            <v>否</v>
          </cell>
          <cell r="G70">
            <v>23</v>
          </cell>
          <cell r="H70" t="str">
            <v>城中片</v>
          </cell>
          <cell r="I70" t="str">
            <v>何巍 </v>
          </cell>
          <cell r="J70">
            <v>412</v>
          </cell>
          <cell r="K70">
            <v>66.26</v>
          </cell>
          <cell r="L70">
            <v>27299.2</v>
          </cell>
          <cell r="M70">
            <v>6537.66</v>
          </cell>
        </row>
        <row r="71">
          <cell r="D71">
            <v>113833</v>
          </cell>
          <cell r="E71" t="str">
            <v>四川太极青羊区光华西一路药店</v>
          </cell>
          <cell r="F71" t="str">
            <v/>
          </cell>
          <cell r="G71">
            <v>342</v>
          </cell>
          <cell r="H71" t="str">
            <v>西门二片</v>
          </cell>
          <cell r="I71" t="str">
            <v>林禹帅</v>
          </cell>
          <cell r="J71">
            <v>404</v>
          </cell>
          <cell r="K71">
            <v>66.69</v>
          </cell>
          <cell r="L71">
            <v>26943.52</v>
          </cell>
          <cell r="M71">
            <v>6228.88</v>
          </cell>
        </row>
        <row r="72">
          <cell r="D72">
            <v>102479</v>
          </cell>
          <cell r="E72" t="str">
            <v>四川太极锦江区劼人路药店</v>
          </cell>
          <cell r="F72" t="str">
            <v/>
          </cell>
          <cell r="G72">
            <v>23</v>
          </cell>
          <cell r="H72" t="str">
            <v>城中片</v>
          </cell>
          <cell r="I72" t="str">
            <v>何巍 </v>
          </cell>
          <cell r="J72">
            <v>274</v>
          </cell>
          <cell r="K72">
            <v>97.82</v>
          </cell>
          <cell r="L72">
            <v>26801.35</v>
          </cell>
          <cell r="M72">
            <v>6452.36</v>
          </cell>
        </row>
        <row r="73">
          <cell r="D73">
            <v>117310</v>
          </cell>
          <cell r="E73" t="str">
            <v>四川太极武侯区长寿路药店</v>
          </cell>
          <cell r="F73" t="str">
            <v/>
          </cell>
          <cell r="G73">
            <v>181</v>
          </cell>
          <cell r="H73" t="str">
            <v>西门一片</v>
          </cell>
          <cell r="I73" t="str">
            <v>刘琴英</v>
          </cell>
          <cell r="J73">
            <v>260</v>
          </cell>
          <cell r="K73">
            <v>101.9</v>
          </cell>
          <cell r="L73">
            <v>26493.3</v>
          </cell>
          <cell r="M73">
            <v>6482.42</v>
          </cell>
        </row>
        <row r="74">
          <cell r="D74">
            <v>114286</v>
          </cell>
          <cell r="E74" t="str">
            <v>四川太极青羊区光华北五路药店</v>
          </cell>
          <cell r="F74" t="str">
            <v/>
          </cell>
          <cell r="G74">
            <v>342</v>
          </cell>
          <cell r="H74" t="str">
            <v>西门二片</v>
          </cell>
          <cell r="I74" t="str">
            <v>林禹帅</v>
          </cell>
          <cell r="J74">
            <v>340</v>
          </cell>
          <cell r="K74">
            <v>77.91</v>
          </cell>
          <cell r="L74">
            <v>26491.05</v>
          </cell>
          <cell r="M74">
            <v>5580.38</v>
          </cell>
        </row>
        <row r="75">
          <cell r="D75">
            <v>716</v>
          </cell>
          <cell r="E75" t="str">
            <v>四川太极大邑县沙渠镇方圆路药店</v>
          </cell>
          <cell r="F75" t="str">
            <v>否</v>
          </cell>
          <cell r="G75">
            <v>282</v>
          </cell>
          <cell r="H75" t="str">
            <v>城郊一片</v>
          </cell>
          <cell r="I75" t="str">
            <v>任会茹</v>
          </cell>
          <cell r="J75">
            <v>276</v>
          </cell>
          <cell r="K75">
            <v>93.91</v>
          </cell>
          <cell r="L75">
            <v>25918.64</v>
          </cell>
          <cell r="M75">
            <v>6883.38</v>
          </cell>
        </row>
        <row r="76">
          <cell r="D76">
            <v>748</v>
          </cell>
          <cell r="E76" t="str">
            <v>四川太极大邑县晋原镇东街药店</v>
          </cell>
          <cell r="F76" t="str">
            <v/>
          </cell>
          <cell r="G76">
            <v>282</v>
          </cell>
          <cell r="H76" t="str">
            <v>城郊一片</v>
          </cell>
          <cell r="I76" t="str">
            <v>任会茹</v>
          </cell>
          <cell r="J76">
            <v>279</v>
          </cell>
          <cell r="K76">
            <v>91.62</v>
          </cell>
          <cell r="L76">
            <v>25563.19</v>
          </cell>
          <cell r="M76">
            <v>5695.86</v>
          </cell>
        </row>
        <row r="77">
          <cell r="D77">
            <v>120844</v>
          </cell>
          <cell r="E77" t="str">
            <v>四川太极彭州市致和镇南三环路药店</v>
          </cell>
          <cell r="F77" t="str">
            <v/>
          </cell>
          <cell r="G77">
            <v>342</v>
          </cell>
          <cell r="H77" t="str">
            <v>西门二片</v>
          </cell>
          <cell r="I77" t="str">
            <v>林禹帅</v>
          </cell>
          <cell r="J77">
            <v>169</v>
          </cell>
          <cell r="K77">
            <v>150.87</v>
          </cell>
          <cell r="L77">
            <v>25496.26</v>
          </cell>
          <cell r="M77">
            <v>4950.64</v>
          </cell>
        </row>
        <row r="78">
          <cell r="D78">
            <v>399</v>
          </cell>
          <cell r="E78" t="str">
            <v>四川太极高新天久北巷药店</v>
          </cell>
          <cell r="F78" t="str">
            <v>否</v>
          </cell>
          <cell r="G78">
            <v>181</v>
          </cell>
          <cell r="H78" t="str">
            <v>西门一片</v>
          </cell>
          <cell r="I78" t="str">
            <v>刘琴英</v>
          </cell>
          <cell r="J78">
            <v>317</v>
          </cell>
          <cell r="K78">
            <v>79.57</v>
          </cell>
          <cell r="L78">
            <v>25225.09</v>
          </cell>
          <cell r="M78">
            <v>5281.36</v>
          </cell>
        </row>
        <row r="79">
          <cell r="D79">
            <v>311</v>
          </cell>
          <cell r="E79" t="str">
            <v>四川太极西部店</v>
          </cell>
          <cell r="F79" t="str">
            <v>是</v>
          </cell>
          <cell r="G79">
            <v>181</v>
          </cell>
          <cell r="H79" t="str">
            <v>西门一片</v>
          </cell>
          <cell r="I79" t="str">
            <v>刘琴英</v>
          </cell>
          <cell r="J79">
            <v>113</v>
          </cell>
          <cell r="K79">
            <v>220.51</v>
          </cell>
          <cell r="L79">
            <v>24918.01</v>
          </cell>
          <cell r="M79">
            <v>4320.7</v>
          </cell>
        </row>
        <row r="80">
          <cell r="D80">
            <v>114622</v>
          </cell>
          <cell r="E80" t="str">
            <v>四川太极成华区东昌路一药店</v>
          </cell>
          <cell r="F80" t="str">
            <v/>
          </cell>
          <cell r="G80">
            <v>23</v>
          </cell>
          <cell r="H80" t="str">
            <v>城中片</v>
          </cell>
          <cell r="I80" t="str">
            <v>何巍 </v>
          </cell>
          <cell r="J80">
            <v>331</v>
          </cell>
          <cell r="K80">
            <v>75</v>
          </cell>
          <cell r="L80">
            <v>24824.86</v>
          </cell>
          <cell r="M80">
            <v>5949.46</v>
          </cell>
        </row>
        <row r="81">
          <cell r="D81">
            <v>116919</v>
          </cell>
          <cell r="E81" t="str">
            <v>四川太极武侯区科华北路药店</v>
          </cell>
          <cell r="F81" t="str">
            <v/>
          </cell>
          <cell r="G81">
            <v>142</v>
          </cell>
          <cell r="H81" t="str">
            <v>旗舰片区</v>
          </cell>
          <cell r="I81" t="str">
            <v>谭勤娟</v>
          </cell>
          <cell r="J81">
            <v>235</v>
          </cell>
          <cell r="K81">
            <v>103.21</v>
          </cell>
          <cell r="L81">
            <v>24254.45</v>
          </cell>
          <cell r="M81">
            <v>5271.32</v>
          </cell>
        </row>
        <row r="82">
          <cell r="D82">
            <v>738</v>
          </cell>
          <cell r="E82" t="str">
            <v>四川太极都江堰市蒲阳路药店</v>
          </cell>
          <cell r="F82" t="str">
            <v>否</v>
          </cell>
          <cell r="G82">
            <v>233</v>
          </cell>
          <cell r="H82" t="str">
            <v>都江堰片</v>
          </cell>
          <cell r="I82" t="str">
            <v>苗凯</v>
          </cell>
          <cell r="J82">
            <v>244</v>
          </cell>
          <cell r="K82">
            <v>97.56</v>
          </cell>
          <cell r="L82">
            <v>23803.44</v>
          </cell>
          <cell r="M82">
            <v>7263.92</v>
          </cell>
        </row>
        <row r="83">
          <cell r="D83">
            <v>329</v>
          </cell>
          <cell r="E83" t="str">
            <v>四川太极温江店</v>
          </cell>
          <cell r="F83" t="str">
            <v>是</v>
          </cell>
          <cell r="G83">
            <v>342</v>
          </cell>
          <cell r="H83" t="str">
            <v>西门二片</v>
          </cell>
          <cell r="I83" t="str">
            <v>林禹帅</v>
          </cell>
          <cell r="J83">
            <v>273</v>
          </cell>
          <cell r="K83">
            <v>87.12</v>
          </cell>
          <cell r="L83">
            <v>23784.86</v>
          </cell>
          <cell r="M83">
            <v>5808.88</v>
          </cell>
        </row>
        <row r="84">
          <cell r="D84">
            <v>108277</v>
          </cell>
          <cell r="E84" t="str">
            <v>四川太极金牛区银沙路药店</v>
          </cell>
          <cell r="F84" t="str">
            <v/>
          </cell>
          <cell r="G84">
            <v>181</v>
          </cell>
          <cell r="H84" t="str">
            <v>西门一片</v>
          </cell>
          <cell r="I84" t="str">
            <v>刘琴英</v>
          </cell>
          <cell r="J84">
            <v>345</v>
          </cell>
          <cell r="K84">
            <v>68.69</v>
          </cell>
          <cell r="L84">
            <v>23699.2</v>
          </cell>
          <cell r="M84">
            <v>5704.22</v>
          </cell>
        </row>
        <row r="85">
          <cell r="D85">
            <v>103199</v>
          </cell>
          <cell r="E85" t="str">
            <v>四川太极成华区西林一街药店</v>
          </cell>
          <cell r="F85" t="str">
            <v/>
          </cell>
          <cell r="G85">
            <v>23</v>
          </cell>
          <cell r="H85" t="str">
            <v>城中片</v>
          </cell>
          <cell r="I85" t="str">
            <v>何巍 </v>
          </cell>
          <cell r="J85">
            <v>292</v>
          </cell>
          <cell r="K85">
            <v>81.01</v>
          </cell>
          <cell r="L85">
            <v>23655.51</v>
          </cell>
          <cell r="M85">
            <v>6218.28</v>
          </cell>
        </row>
        <row r="86">
          <cell r="D86">
            <v>102935</v>
          </cell>
          <cell r="E86" t="str">
            <v>四川太极青羊区童子街药店</v>
          </cell>
          <cell r="F86" t="str">
            <v/>
          </cell>
          <cell r="G86">
            <v>142</v>
          </cell>
          <cell r="H86" t="str">
            <v>旗舰片区</v>
          </cell>
          <cell r="I86" t="str">
            <v>谭勤娟</v>
          </cell>
          <cell r="J86">
            <v>236</v>
          </cell>
          <cell r="K86">
            <v>99.52</v>
          </cell>
          <cell r="L86">
            <v>23487.83</v>
          </cell>
          <cell r="M86">
            <v>5339.09</v>
          </cell>
        </row>
        <row r="87">
          <cell r="D87">
            <v>106485</v>
          </cell>
          <cell r="E87" t="str">
            <v>四川太极成都高新区元华二巷药店</v>
          </cell>
          <cell r="F87" t="str">
            <v/>
          </cell>
          <cell r="G87">
            <v>142</v>
          </cell>
          <cell r="H87" t="str">
            <v>旗舰片区</v>
          </cell>
          <cell r="I87" t="str">
            <v>谭勤娟</v>
          </cell>
          <cell r="J87">
            <v>233</v>
          </cell>
          <cell r="K87">
            <v>99.13</v>
          </cell>
          <cell r="L87">
            <v>23096.35</v>
          </cell>
          <cell r="M87">
            <v>4578.59</v>
          </cell>
        </row>
        <row r="88">
          <cell r="D88">
            <v>570</v>
          </cell>
          <cell r="E88" t="str">
            <v>四川太极青羊区大石西路药店</v>
          </cell>
          <cell r="F88" t="str">
            <v>否</v>
          </cell>
          <cell r="G88">
            <v>342</v>
          </cell>
          <cell r="H88" t="str">
            <v>西门二片</v>
          </cell>
          <cell r="I88" t="str">
            <v>林禹帅</v>
          </cell>
          <cell r="J88">
            <v>291</v>
          </cell>
          <cell r="K88">
            <v>79.28</v>
          </cell>
          <cell r="L88">
            <v>23070.05</v>
          </cell>
          <cell r="M88">
            <v>6520.53</v>
          </cell>
        </row>
        <row r="89">
          <cell r="D89">
            <v>587</v>
          </cell>
          <cell r="E89" t="str">
            <v>四川太极都江堰景中路店</v>
          </cell>
          <cell r="F89" t="str">
            <v>否</v>
          </cell>
          <cell r="G89">
            <v>233</v>
          </cell>
          <cell r="H89" t="str">
            <v>都江堰片</v>
          </cell>
          <cell r="I89" t="str">
            <v>苗凯</v>
          </cell>
          <cell r="J89">
            <v>246</v>
          </cell>
          <cell r="K89">
            <v>93.53</v>
          </cell>
          <cell r="L89">
            <v>23008.62</v>
          </cell>
          <cell r="M89">
            <v>5878.86</v>
          </cell>
        </row>
        <row r="90">
          <cell r="D90">
            <v>103639</v>
          </cell>
          <cell r="E90" t="str">
            <v>四川太极成华区金马河路药店</v>
          </cell>
          <cell r="F90" t="str">
            <v/>
          </cell>
          <cell r="G90">
            <v>232</v>
          </cell>
          <cell r="H90" t="str">
            <v>东南片区</v>
          </cell>
          <cell r="I90" t="str">
            <v>曾蕾蕾</v>
          </cell>
          <cell r="J90">
            <v>324</v>
          </cell>
          <cell r="K90">
            <v>70.5</v>
          </cell>
          <cell r="L90">
            <v>22841.4</v>
          </cell>
          <cell r="M90">
            <v>5974.48</v>
          </cell>
        </row>
        <row r="91">
          <cell r="D91">
            <v>104430</v>
          </cell>
          <cell r="E91" t="str">
            <v>四川太极高新区中和大道药店</v>
          </cell>
          <cell r="F91" t="str">
            <v/>
          </cell>
          <cell r="G91">
            <v>232</v>
          </cell>
          <cell r="H91" t="str">
            <v>东南片区</v>
          </cell>
          <cell r="I91" t="str">
            <v>曾蕾蕾</v>
          </cell>
          <cell r="J91">
            <v>293</v>
          </cell>
          <cell r="K91">
            <v>77.07</v>
          </cell>
          <cell r="L91">
            <v>22581.81</v>
          </cell>
          <cell r="M91">
            <v>3114.46</v>
          </cell>
        </row>
        <row r="92">
          <cell r="D92">
            <v>106568</v>
          </cell>
          <cell r="E92" t="str">
            <v>四川太极高新区中和公济桥路药店</v>
          </cell>
          <cell r="F92" t="str">
            <v/>
          </cell>
          <cell r="G92">
            <v>232</v>
          </cell>
          <cell r="H92" t="str">
            <v>东南片区</v>
          </cell>
          <cell r="I92" t="str">
            <v>曾蕾蕾</v>
          </cell>
          <cell r="J92">
            <v>242</v>
          </cell>
          <cell r="K92">
            <v>93.16</v>
          </cell>
          <cell r="L92">
            <v>22543.78</v>
          </cell>
          <cell r="M92">
            <v>7003.41</v>
          </cell>
        </row>
        <row r="93">
          <cell r="D93">
            <v>710</v>
          </cell>
          <cell r="E93" t="str">
            <v>四川太极都江堰市蒲阳镇堰问道西路药店</v>
          </cell>
          <cell r="F93" t="str">
            <v>否</v>
          </cell>
          <cell r="G93">
            <v>233</v>
          </cell>
          <cell r="H93" t="str">
            <v>都江堰片</v>
          </cell>
          <cell r="I93" t="str">
            <v>苗凯</v>
          </cell>
          <cell r="J93">
            <v>260</v>
          </cell>
          <cell r="K93">
            <v>86.42</v>
          </cell>
          <cell r="L93">
            <v>22469.1</v>
          </cell>
          <cell r="M93">
            <v>7370.78</v>
          </cell>
        </row>
        <row r="94">
          <cell r="D94">
            <v>102565</v>
          </cell>
          <cell r="E94" t="str">
            <v>四川太极武侯区佳灵路药店</v>
          </cell>
          <cell r="F94" t="str">
            <v/>
          </cell>
          <cell r="G94">
            <v>181</v>
          </cell>
          <cell r="H94" t="str">
            <v>西门一片</v>
          </cell>
          <cell r="I94" t="str">
            <v>刘琴英</v>
          </cell>
          <cell r="J94">
            <v>381</v>
          </cell>
          <cell r="K94">
            <v>58.87</v>
          </cell>
          <cell r="L94">
            <v>22428.74</v>
          </cell>
          <cell r="M94">
            <v>5724.45</v>
          </cell>
        </row>
        <row r="95">
          <cell r="D95">
            <v>573</v>
          </cell>
          <cell r="E95" t="str">
            <v>四川太极双流县西航港街道锦华路一段药店</v>
          </cell>
          <cell r="F95" t="str">
            <v>否</v>
          </cell>
          <cell r="G95">
            <v>232</v>
          </cell>
          <cell r="H95" t="str">
            <v>东南片区</v>
          </cell>
          <cell r="I95" t="str">
            <v>曾蕾蕾</v>
          </cell>
          <cell r="J95">
            <v>320</v>
          </cell>
          <cell r="K95">
            <v>69.68</v>
          </cell>
          <cell r="L95">
            <v>22297.64</v>
          </cell>
          <cell r="M95">
            <v>6487.15</v>
          </cell>
        </row>
        <row r="96">
          <cell r="D96">
            <v>713</v>
          </cell>
          <cell r="E96" t="str">
            <v>四川太极都江堰聚源镇药店</v>
          </cell>
          <cell r="F96" t="str">
            <v>否</v>
          </cell>
          <cell r="G96">
            <v>233</v>
          </cell>
          <cell r="H96" t="str">
            <v>都江堰片</v>
          </cell>
          <cell r="I96" t="str">
            <v>苗凯</v>
          </cell>
          <cell r="J96">
            <v>201</v>
          </cell>
          <cell r="K96">
            <v>110.72</v>
          </cell>
          <cell r="L96">
            <v>22255.72</v>
          </cell>
          <cell r="M96">
            <v>4068.51</v>
          </cell>
        </row>
        <row r="97">
          <cell r="D97">
            <v>723</v>
          </cell>
          <cell r="E97" t="str">
            <v>四川太极锦江区柳翠路药店</v>
          </cell>
          <cell r="F97" t="str">
            <v>否</v>
          </cell>
          <cell r="G97">
            <v>23</v>
          </cell>
          <cell r="H97" t="str">
            <v>城中片</v>
          </cell>
          <cell r="I97" t="str">
            <v>何巍 </v>
          </cell>
          <cell r="J97">
            <v>282</v>
          </cell>
          <cell r="K97">
            <v>78.63</v>
          </cell>
          <cell r="L97">
            <v>22173.62</v>
          </cell>
          <cell r="M97">
            <v>6104.58</v>
          </cell>
        </row>
        <row r="98">
          <cell r="D98">
            <v>113008</v>
          </cell>
          <cell r="E98" t="str">
            <v>四川太极成都高新区尚锦路药店</v>
          </cell>
          <cell r="F98" t="str">
            <v/>
          </cell>
          <cell r="G98">
            <v>23</v>
          </cell>
          <cell r="H98" t="str">
            <v>城中片</v>
          </cell>
          <cell r="I98" t="str">
            <v>何巍 </v>
          </cell>
          <cell r="J98">
            <v>188</v>
          </cell>
          <cell r="K98">
            <v>117.48</v>
          </cell>
          <cell r="L98">
            <v>22086.51</v>
          </cell>
          <cell r="M98">
            <v>3667.83</v>
          </cell>
        </row>
        <row r="99">
          <cell r="D99">
            <v>122198</v>
          </cell>
          <cell r="E99" t="str">
            <v>四川太极成华区华泰路二药店</v>
          </cell>
          <cell r="F99" t="str">
            <v/>
          </cell>
          <cell r="G99">
            <v>232</v>
          </cell>
          <cell r="H99" t="str">
            <v>东南片区</v>
          </cell>
          <cell r="I99" t="str">
            <v>曾蕾蕾</v>
          </cell>
          <cell r="J99">
            <v>181</v>
          </cell>
          <cell r="K99">
            <v>119.06</v>
          </cell>
          <cell r="L99">
            <v>21550.42</v>
          </cell>
          <cell r="M99">
            <v>4477.08</v>
          </cell>
        </row>
        <row r="100">
          <cell r="D100">
            <v>549</v>
          </cell>
          <cell r="E100" t="str">
            <v>四川太极大邑县晋源镇东壕沟段药店</v>
          </cell>
          <cell r="F100" t="str">
            <v>否</v>
          </cell>
          <cell r="G100">
            <v>282</v>
          </cell>
          <cell r="H100" t="str">
            <v>城郊一片</v>
          </cell>
          <cell r="I100" t="str">
            <v>任会茹</v>
          </cell>
          <cell r="J100">
            <v>157</v>
          </cell>
          <cell r="K100">
            <v>133.12</v>
          </cell>
          <cell r="L100">
            <v>20900.47</v>
          </cell>
          <cell r="M100">
            <v>4555.45</v>
          </cell>
        </row>
        <row r="101">
          <cell r="D101">
            <v>308</v>
          </cell>
          <cell r="E101" t="str">
            <v>四川太极红星店</v>
          </cell>
          <cell r="F101" t="str">
            <v>是</v>
          </cell>
          <cell r="G101">
            <v>23</v>
          </cell>
          <cell r="H101" t="str">
            <v>城中片</v>
          </cell>
          <cell r="I101" t="str">
            <v>何巍 </v>
          </cell>
          <cell r="J101">
            <v>249</v>
          </cell>
          <cell r="K101">
            <v>82.79</v>
          </cell>
          <cell r="L101">
            <v>20613.71</v>
          </cell>
          <cell r="M101">
            <v>7134.8</v>
          </cell>
        </row>
        <row r="102">
          <cell r="D102">
            <v>119263</v>
          </cell>
          <cell r="E102" t="str">
            <v>四川太极青羊区蜀源路药店</v>
          </cell>
          <cell r="F102" t="str">
            <v/>
          </cell>
          <cell r="G102">
            <v>342</v>
          </cell>
          <cell r="H102" t="str">
            <v>西门二片</v>
          </cell>
          <cell r="I102" t="str">
            <v>林禹帅</v>
          </cell>
          <cell r="J102">
            <v>270</v>
          </cell>
          <cell r="K102">
            <v>75.9</v>
          </cell>
          <cell r="L102">
            <v>20491.85</v>
          </cell>
          <cell r="M102">
            <v>4696.41</v>
          </cell>
        </row>
        <row r="103">
          <cell r="D103">
            <v>391</v>
          </cell>
          <cell r="E103" t="str">
            <v>四川太极金丝街药店</v>
          </cell>
          <cell r="F103" t="str">
            <v>否</v>
          </cell>
          <cell r="G103">
            <v>23</v>
          </cell>
          <cell r="H103" t="str">
            <v>城中片</v>
          </cell>
          <cell r="I103" t="str">
            <v>何巍 </v>
          </cell>
          <cell r="J103">
            <v>256</v>
          </cell>
          <cell r="K103">
            <v>80.04</v>
          </cell>
          <cell r="L103">
            <v>20489.15</v>
          </cell>
          <cell r="M103">
            <v>5659.37</v>
          </cell>
        </row>
        <row r="104">
          <cell r="D104">
            <v>706</v>
          </cell>
          <cell r="E104" t="str">
            <v>四川太极都江堰幸福镇翔凤路药店</v>
          </cell>
          <cell r="F104" t="str">
            <v>否</v>
          </cell>
          <cell r="G104">
            <v>233</v>
          </cell>
          <cell r="H104" t="str">
            <v>都江堰片</v>
          </cell>
          <cell r="I104" t="str">
            <v>苗凯</v>
          </cell>
          <cell r="J104">
            <v>278</v>
          </cell>
          <cell r="K104">
            <v>73.45</v>
          </cell>
          <cell r="L104">
            <v>20419.38</v>
          </cell>
          <cell r="M104">
            <v>4524.56</v>
          </cell>
        </row>
        <row r="105">
          <cell r="D105">
            <v>740</v>
          </cell>
          <cell r="E105" t="str">
            <v>四川太极成华区华康路药店</v>
          </cell>
          <cell r="F105" t="str">
            <v/>
          </cell>
          <cell r="G105">
            <v>232</v>
          </cell>
          <cell r="H105" t="str">
            <v>东南片区</v>
          </cell>
          <cell r="I105" t="str">
            <v>曾蕾蕾</v>
          </cell>
          <cell r="J105">
            <v>298</v>
          </cell>
          <cell r="K105">
            <v>67.96</v>
          </cell>
          <cell r="L105">
            <v>20251.46</v>
          </cell>
          <cell r="M105">
            <v>3913.3</v>
          </cell>
        </row>
        <row r="106">
          <cell r="D106">
            <v>102567</v>
          </cell>
          <cell r="E106" t="str">
            <v>四川太极新津县五津镇武阳西路药店</v>
          </cell>
          <cell r="F106" t="str">
            <v/>
          </cell>
          <cell r="G106">
            <v>281</v>
          </cell>
          <cell r="H106" t="str">
            <v>新津片</v>
          </cell>
          <cell r="I106" t="str">
            <v>王燕丽</v>
          </cell>
          <cell r="J106">
            <v>212</v>
          </cell>
          <cell r="K106">
            <v>95.36</v>
          </cell>
          <cell r="L106">
            <v>20216</v>
          </cell>
          <cell r="M106">
            <v>3006.4</v>
          </cell>
        </row>
        <row r="107">
          <cell r="D107">
            <v>112415</v>
          </cell>
          <cell r="E107" t="str">
            <v>四川太极金牛区五福桥东路药店</v>
          </cell>
          <cell r="F107" t="str">
            <v/>
          </cell>
          <cell r="G107">
            <v>181</v>
          </cell>
          <cell r="H107" t="str">
            <v>西门一片</v>
          </cell>
          <cell r="I107" t="str">
            <v>刘琴英</v>
          </cell>
          <cell r="J107">
            <v>264</v>
          </cell>
          <cell r="K107">
            <v>76.27</v>
          </cell>
          <cell r="L107">
            <v>20134.64</v>
          </cell>
          <cell r="M107">
            <v>5519.11</v>
          </cell>
        </row>
        <row r="108">
          <cell r="D108">
            <v>720</v>
          </cell>
          <cell r="E108" t="str">
            <v>四川太极大邑县新场镇文昌街药店</v>
          </cell>
          <cell r="F108" t="str">
            <v>否</v>
          </cell>
          <cell r="G108">
            <v>282</v>
          </cell>
          <cell r="H108" t="str">
            <v>城郊一片</v>
          </cell>
          <cell r="I108" t="str">
            <v>任会茹</v>
          </cell>
          <cell r="J108">
            <v>209</v>
          </cell>
          <cell r="K108">
            <v>95.03</v>
          </cell>
          <cell r="L108">
            <v>19861.05</v>
          </cell>
          <cell r="M108">
            <v>3659.35</v>
          </cell>
        </row>
        <row r="109">
          <cell r="D109">
            <v>114848</v>
          </cell>
          <cell r="E109" t="str">
            <v>四川太极成都高新区泰和二街二药店 </v>
          </cell>
          <cell r="F109" t="str">
            <v/>
          </cell>
          <cell r="G109">
            <v>232</v>
          </cell>
          <cell r="H109" t="str">
            <v>东南片区</v>
          </cell>
          <cell r="I109" t="str">
            <v>曾蕾蕾</v>
          </cell>
          <cell r="J109">
            <v>139</v>
          </cell>
          <cell r="K109">
            <v>142.21</v>
          </cell>
          <cell r="L109">
            <v>19767.86</v>
          </cell>
          <cell r="M109">
            <v>4996.48</v>
          </cell>
        </row>
        <row r="110">
          <cell r="D110">
            <v>704</v>
          </cell>
          <cell r="E110" t="str">
            <v>四川太极都江堰奎光路中段药店</v>
          </cell>
          <cell r="F110" t="str">
            <v>否</v>
          </cell>
          <cell r="G110">
            <v>233</v>
          </cell>
          <cell r="H110" t="str">
            <v>都江堰片</v>
          </cell>
          <cell r="I110" t="str">
            <v>苗凯</v>
          </cell>
          <cell r="J110">
            <v>313</v>
          </cell>
          <cell r="K110">
            <v>62.79</v>
          </cell>
          <cell r="L110">
            <v>19651.86</v>
          </cell>
          <cell r="M110">
            <v>4586.06</v>
          </cell>
        </row>
        <row r="111">
          <cell r="D111">
            <v>339</v>
          </cell>
          <cell r="E111" t="str">
            <v>四川太极沙河源药店</v>
          </cell>
          <cell r="F111" t="str">
            <v>是</v>
          </cell>
          <cell r="G111">
            <v>181</v>
          </cell>
          <cell r="H111" t="str">
            <v>西门一片</v>
          </cell>
          <cell r="I111" t="str">
            <v>刘琴英</v>
          </cell>
          <cell r="J111">
            <v>196</v>
          </cell>
          <cell r="K111">
            <v>99.03</v>
          </cell>
          <cell r="L111">
            <v>19409.2</v>
          </cell>
          <cell r="M111">
            <v>3965.16</v>
          </cell>
        </row>
        <row r="112">
          <cell r="D112">
            <v>118951</v>
          </cell>
          <cell r="E112" t="str">
            <v>四川太极青羊区金祥路药店</v>
          </cell>
          <cell r="F112" t="str">
            <v/>
          </cell>
          <cell r="G112">
            <v>342</v>
          </cell>
          <cell r="H112" t="str">
            <v>西门二片</v>
          </cell>
          <cell r="I112" t="str">
            <v>林禹帅</v>
          </cell>
          <cell r="J112">
            <v>314</v>
          </cell>
          <cell r="K112">
            <v>61.35</v>
          </cell>
          <cell r="L112">
            <v>19264.61</v>
          </cell>
          <cell r="M112">
            <v>6109.49</v>
          </cell>
        </row>
        <row r="113">
          <cell r="D113">
            <v>110378</v>
          </cell>
          <cell r="E113" t="str">
            <v>四川太极都江堰市永丰街道宝莲路药店</v>
          </cell>
          <cell r="F113" t="str">
            <v/>
          </cell>
          <cell r="G113">
            <v>233</v>
          </cell>
          <cell r="H113" t="str">
            <v>都江堰片</v>
          </cell>
          <cell r="I113" t="str">
            <v>苗凯</v>
          </cell>
          <cell r="J113">
            <v>170</v>
          </cell>
          <cell r="K113">
            <v>113.01</v>
          </cell>
          <cell r="L113">
            <v>19211.65</v>
          </cell>
          <cell r="M113">
            <v>4936.74</v>
          </cell>
        </row>
        <row r="114">
          <cell r="D114">
            <v>117923</v>
          </cell>
          <cell r="E114" t="str">
            <v>四川太极大邑县观音阁街西段店</v>
          </cell>
          <cell r="F114" t="str">
            <v/>
          </cell>
          <cell r="G114">
            <v>282</v>
          </cell>
          <cell r="H114" t="str">
            <v>城郊一片</v>
          </cell>
          <cell r="I114" t="str">
            <v>任会茹</v>
          </cell>
          <cell r="J114">
            <v>200</v>
          </cell>
          <cell r="K114">
            <v>93.39</v>
          </cell>
          <cell r="L114">
            <v>18677.11</v>
          </cell>
          <cell r="M114">
            <v>4359.23</v>
          </cell>
        </row>
        <row r="115">
          <cell r="D115">
            <v>102564</v>
          </cell>
          <cell r="E115" t="str">
            <v>四川太极邛崃市临邛镇翠荫街药店</v>
          </cell>
          <cell r="F115" t="str">
            <v/>
          </cell>
          <cell r="G115">
            <v>282</v>
          </cell>
          <cell r="H115" t="str">
            <v>城郊一片</v>
          </cell>
          <cell r="I115" t="str">
            <v>任会茹</v>
          </cell>
          <cell r="J115">
            <v>235</v>
          </cell>
          <cell r="K115">
            <v>79.1</v>
          </cell>
          <cell r="L115">
            <v>18587.8</v>
          </cell>
          <cell r="M115">
            <v>3501.24</v>
          </cell>
        </row>
        <row r="116">
          <cell r="D116">
            <v>116482</v>
          </cell>
          <cell r="E116" t="str">
            <v>四川太极锦江区宏济中路药店</v>
          </cell>
          <cell r="F116" t="str">
            <v/>
          </cell>
          <cell r="G116">
            <v>23</v>
          </cell>
          <cell r="H116" t="str">
            <v>城中片</v>
          </cell>
          <cell r="I116" t="str">
            <v>何巍 </v>
          </cell>
          <cell r="J116">
            <v>184</v>
          </cell>
          <cell r="K116">
            <v>100.02</v>
          </cell>
          <cell r="L116">
            <v>18404.04</v>
          </cell>
          <cell r="M116">
            <v>5265.14</v>
          </cell>
        </row>
        <row r="117">
          <cell r="D117">
            <v>733</v>
          </cell>
          <cell r="E117" t="str">
            <v>四川太极双流区东升街道三强西路药店</v>
          </cell>
          <cell r="F117" t="str">
            <v>否</v>
          </cell>
          <cell r="G117">
            <v>232</v>
          </cell>
          <cell r="H117" t="str">
            <v>东南片区</v>
          </cell>
          <cell r="I117" t="str">
            <v>曾蕾蕾</v>
          </cell>
          <cell r="J117">
            <v>291</v>
          </cell>
          <cell r="K117">
            <v>62.96</v>
          </cell>
          <cell r="L117">
            <v>18320.31</v>
          </cell>
          <cell r="M117">
            <v>5352.07</v>
          </cell>
        </row>
        <row r="118">
          <cell r="D118">
            <v>118151</v>
          </cell>
          <cell r="E118" t="str">
            <v>四川太极金牛区沙湾东一路药店</v>
          </cell>
          <cell r="F118" t="str">
            <v/>
          </cell>
          <cell r="G118">
            <v>181</v>
          </cell>
          <cell r="H118" t="str">
            <v>西门一片</v>
          </cell>
          <cell r="I118" t="str">
            <v>刘琴英</v>
          </cell>
          <cell r="J118">
            <v>248</v>
          </cell>
          <cell r="K118">
            <v>72.63</v>
          </cell>
          <cell r="L118">
            <v>18013.25</v>
          </cell>
          <cell r="M118">
            <v>4290.67</v>
          </cell>
        </row>
        <row r="119">
          <cell r="D119">
            <v>116773</v>
          </cell>
          <cell r="E119" t="str">
            <v>四川太极青羊区经一路药店</v>
          </cell>
          <cell r="F119" t="str">
            <v/>
          </cell>
          <cell r="G119">
            <v>342</v>
          </cell>
          <cell r="H119" t="str">
            <v>西门二片</v>
          </cell>
          <cell r="I119" t="str">
            <v>林禹帅</v>
          </cell>
          <cell r="J119">
            <v>240</v>
          </cell>
          <cell r="K119">
            <v>74.54</v>
          </cell>
          <cell r="L119">
            <v>17889.75</v>
          </cell>
          <cell r="M119">
            <v>5578.69</v>
          </cell>
        </row>
        <row r="120">
          <cell r="D120">
            <v>752</v>
          </cell>
          <cell r="E120" t="str">
            <v>四川太极大药房连锁有限公司武侯区聚萃街药店</v>
          </cell>
          <cell r="F120" t="str">
            <v/>
          </cell>
          <cell r="G120">
            <v>342</v>
          </cell>
          <cell r="H120" t="str">
            <v>西门二片</v>
          </cell>
          <cell r="I120" t="str">
            <v>林禹帅</v>
          </cell>
          <cell r="J120">
            <v>317</v>
          </cell>
          <cell r="K120">
            <v>56.18</v>
          </cell>
          <cell r="L120">
            <v>17810.6</v>
          </cell>
          <cell r="M120">
            <v>3339.09</v>
          </cell>
        </row>
        <row r="121">
          <cell r="D121">
            <v>355</v>
          </cell>
          <cell r="E121" t="str">
            <v>四川太极双林路药店</v>
          </cell>
          <cell r="F121" t="str">
            <v>是</v>
          </cell>
          <cell r="G121">
            <v>232</v>
          </cell>
          <cell r="H121" t="str">
            <v>东南片区</v>
          </cell>
          <cell r="I121" t="str">
            <v>曾蕾蕾</v>
          </cell>
          <cell r="J121">
            <v>216</v>
          </cell>
          <cell r="K121">
            <v>82.37</v>
          </cell>
          <cell r="L121">
            <v>17792.46</v>
          </cell>
          <cell r="M121">
            <v>4586.11</v>
          </cell>
        </row>
        <row r="122">
          <cell r="D122">
            <v>104429</v>
          </cell>
          <cell r="E122" t="str">
            <v>四川太极武侯区大华街药店</v>
          </cell>
          <cell r="F122" t="str">
            <v/>
          </cell>
          <cell r="G122">
            <v>342</v>
          </cell>
          <cell r="H122" t="str">
            <v>西门二片</v>
          </cell>
          <cell r="I122" t="str">
            <v>林禹帅</v>
          </cell>
          <cell r="J122">
            <v>257</v>
          </cell>
          <cell r="K122">
            <v>68.78</v>
          </cell>
          <cell r="L122">
            <v>17675.85</v>
          </cell>
          <cell r="M122">
            <v>2635.15</v>
          </cell>
        </row>
        <row r="123">
          <cell r="D123">
            <v>113025</v>
          </cell>
          <cell r="E123" t="str">
            <v>四川太极青羊区蜀鑫路药店</v>
          </cell>
          <cell r="F123" t="str">
            <v/>
          </cell>
          <cell r="G123">
            <v>342</v>
          </cell>
          <cell r="H123" t="str">
            <v>西门二片</v>
          </cell>
          <cell r="I123" t="str">
            <v>林禹帅</v>
          </cell>
          <cell r="J123">
            <v>210</v>
          </cell>
          <cell r="K123">
            <v>83.9</v>
          </cell>
          <cell r="L123">
            <v>17618.97</v>
          </cell>
          <cell r="M123">
            <v>4172.28</v>
          </cell>
        </row>
        <row r="124">
          <cell r="D124">
            <v>754</v>
          </cell>
          <cell r="E124" t="str">
            <v>四川太极崇州市崇阳镇尚贤坊街药店</v>
          </cell>
          <cell r="F124" t="str">
            <v/>
          </cell>
          <cell r="G124">
            <v>341</v>
          </cell>
          <cell r="H124" t="str">
            <v>崇州片</v>
          </cell>
          <cell r="I124" t="str">
            <v>胡建梅</v>
          </cell>
          <cell r="J124">
            <v>203</v>
          </cell>
          <cell r="K124">
            <v>81.98</v>
          </cell>
          <cell r="L124">
            <v>16642.47</v>
          </cell>
          <cell r="M124">
            <v>2928.66</v>
          </cell>
        </row>
        <row r="125">
          <cell r="D125">
            <v>104533</v>
          </cell>
          <cell r="E125" t="str">
            <v>四川太极大邑县晋原镇潘家街药店</v>
          </cell>
          <cell r="F125" t="str">
            <v/>
          </cell>
          <cell r="G125">
            <v>282</v>
          </cell>
          <cell r="H125" t="str">
            <v>城郊一片</v>
          </cell>
          <cell r="I125" t="str">
            <v>任会茹</v>
          </cell>
          <cell r="J125">
            <v>202</v>
          </cell>
          <cell r="K125">
            <v>81.16</v>
          </cell>
          <cell r="L125">
            <v>16394.11</v>
          </cell>
          <cell r="M125">
            <v>3418.07</v>
          </cell>
        </row>
        <row r="126">
          <cell r="D126">
            <v>727</v>
          </cell>
          <cell r="E126" t="str">
            <v>四川太极金牛区黄苑东街药店</v>
          </cell>
          <cell r="F126" t="str">
            <v>否</v>
          </cell>
          <cell r="G126">
            <v>181</v>
          </cell>
          <cell r="H126" t="str">
            <v>西门一片</v>
          </cell>
          <cell r="I126" t="str">
            <v>刘琴英</v>
          </cell>
          <cell r="J126">
            <v>224</v>
          </cell>
          <cell r="K126">
            <v>72.98</v>
          </cell>
          <cell r="L126">
            <v>16347.59</v>
          </cell>
          <cell r="M126">
            <v>5074</v>
          </cell>
        </row>
        <row r="127">
          <cell r="D127">
            <v>104838</v>
          </cell>
          <cell r="E127" t="str">
            <v>四川太极崇州市崇阳镇蜀州中路药店</v>
          </cell>
          <cell r="F127" t="str">
            <v/>
          </cell>
          <cell r="G127">
            <v>341</v>
          </cell>
          <cell r="H127" t="str">
            <v>崇州片</v>
          </cell>
          <cell r="I127" t="str">
            <v>胡建梅</v>
          </cell>
          <cell r="J127">
            <v>245</v>
          </cell>
          <cell r="K127">
            <v>62.3</v>
          </cell>
          <cell r="L127">
            <v>15263.25</v>
          </cell>
          <cell r="M127">
            <v>3611.03</v>
          </cell>
        </row>
        <row r="128">
          <cell r="D128">
            <v>122906</v>
          </cell>
          <cell r="E128" t="str">
            <v>四川太极新都区斑竹园街道医贸大道药店</v>
          </cell>
          <cell r="F128" t="str">
            <v/>
          </cell>
          <cell r="G128">
            <v>342</v>
          </cell>
          <cell r="H128" t="str">
            <v>西门二片</v>
          </cell>
          <cell r="I128" t="str">
            <v>林禹帅</v>
          </cell>
          <cell r="J128">
            <v>281</v>
          </cell>
          <cell r="K128">
            <v>53.6</v>
          </cell>
          <cell r="L128">
            <v>15061.8</v>
          </cell>
          <cell r="M128">
            <v>3670.31</v>
          </cell>
        </row>
        <row r="129">
          <cell r="D129">
            <v>351</v>
          </cell>
          <cell r="E129" t="str">
            <v>四川太极都江堰药店</v>
          </cell>
          <cell r="F129" t="str">
            <v>是</v>
          </cell>
          <cell r="G129">
            <v>233</v>
          </cell>
          <cell r="H129" t="str">
            <v>都江堰片</v>
          </cell>
          <cell r="I129" t="str">
            <v>苗凯</v>
          </cell>
          <cell r="J129">
            <v>187</v>
          </cell>
          <cell r="K129">
            <v>79.63</v>
          </cell>
          <cell r="L129">
            <v>14891.1</v>
          </cell>
          <cell r="M129">
            <v>3060.6</v>
          </cell>
        </row>
        <row r="130">
          <cell r="D130">
            <v>732</v>
          </cell>
          <cell r="E130" t="str">
            <v>四川太极邛崃市羊安镇永康大道药店</v>
          </cell>
          <cell r="F130" t="str">
            <v>否</v>
          </cell>
          <cell r="G130">
            <v>282</v>
          </cell>
          <cell r="H130" t="str">
            <v>城郊一片</v>
          </cell>
          <cell r="I130" t="str">
            <v>任会茹</v>
          </cell>
          <cell r="J130">
            <v>196</v>
          </cell>
          <cell r="K130">
            <v>75.69</v>
          </cell>
          <cell r="L130">
            <v>14834.41</v>
          </cell>
          <cell r="M130">
            <v>3739.71</v>
          </cell>
        </row>
        <row r="131">
          <cell r="D131">
            <v>112888</v>
          </cell>
          <cell r="E131" t="str">
            <v>四川太极武侯区双楠路药店</v>
          </cell>
          <cell r="F131" t="str">
            <v/>
          </cell>
          <cell r="G131">
            <v>342</v>
          </cell>
          <cell r="H131" t="str">
            <v>西门二片</v>
          </cell>
          <cell r="I131" t="str">
            <v>林禹帅</v>
          </cell>
          <cell r="J131">
            <v>209</v>
          </cell>
          <cell r="K131">
            <v>70.73</v>
          </cell>
          <cell r="L131">
            <v>14783.04</v>
          </cell>
          <cell r="M131">
            <v>4502.42</v>
          </cell>
        </row>
        <row r="132">
          <cell r="D132">
            <v>371</v>
          </cell>
          <cell r="E132" t="str">
            <v>四川太极兴义镇万兴路药店</v>
          </cell>
          <cell r="F132" t="str">
            <v>否</v>
          </cell>
          <cell r="G132">
            <v>281</v>
          </cell>
          <cell r="H132" t="str">
            <v>新津片</v>
          </cell>
          <cell r="I132" t="str">
            <v>王燕丽</v>
          </cell>
          <cell r="J132">
            <v>187</v>
          </cell>
          <cell r="K132">
            <v>79.02</v>
          </cell>
          <cell r="L132">
            <v>14776.99</v>
          </cell>
          <cell r="M132">
            <v>4539.81</v>
          </cell>
        </row>
        <row r="133">
          <cell r="D133">
            <v>122718</v>
          </cell>
          <cell r="E133" t="str">
            <v>四川太极大邑县晋原街道南街药店</v>
          </cell>
          <cell r="F133" t="str">
            <v/>
          </cell>
          <cell r="G133">
            <v>282</v>
          </cell>
          <cell r="H133" t="str">
            <v>城郊一片</v>
          </cell>
          <cell r="I133" t="str">
            <v>任会茹</v>
          </cell>
          <cell r="J133">
            <v>131</v>
          </cell>
          <cell r="K133">
            <v>109.48</v>
          </cell>
          <cell r="L133">
            <v>14341.3</v>
          </cell>
          <cell r="M133">
            <v>2541.51</v>
          </cell>
        </row>
        <row r="134">
          <cell r="D134">
            <v>113299</v>
          </cell>
          <cell r="E134" t="str">
            <v>四川太极武侯区倪家桥路药店</v>
          </cell>
          <cell r="F134" t="str">
            <v/>
          </cell>
          <cell r="G134">
            <v>23</v>
          </cell>
          <cell r="H134" t="str">
            <v>城中片</v>
          </cell>
          <cell r="I134" t="str">
            <v>何巍 </v>
          </cell>
          <cell r="J134">
            <v>223</v>
          </cell>
          <cell r="K134">
            <v>63.14</v>
          </cell>
          <cell r="L134">
            <v>14080.45</v>
          </cell>
          <cell r="M134">
            <v>3613.66</v>
          </cell>
        </row>
        <row r="135">
          <cell r="D135">
            <v>52</v>
          </cell>
          <cell r="E135" t="str">
            <v>四川太极崇州中心店</v>
          </cell>
          <cell r="F135" t="str">
            <v>是</v>
          </cell>
          <cell r="G135">
            <v>341</v>
          </cell>
          <cell r="H135" t="str">
            <v>崇州片</v>
          </cell>
          <cell r="I135" t="str">
            <v>胡建梅</v>
          </cell>
          <cell r="J135">
            <v>174</v>
          </cell>
          <cell r="K135">
            <v>77.66</v>
          </cell>
          <cell r="L135">
            <v>13511.97</v>
          </cell>
          <cell r="M135">
            <v>3350.97</v>
          </cell>
        </row>
        <row r="136">
          <cell r="D136">
            <v>115971</v>
          </cell>
          <cell r="E136" t="str">
            <v>四川太极高新区天顺路药店</v>
          </cell>
          <cell r="F136" t="str">
            <v/>
          </cell>
          <cell r="G136">
            <v>181</v>
          </cell>
          <cell r="H136" t="str">
            <v>西门一片</v>
          </cell>
          <cell r="I136" t="str">
            <v>刘琴英</v>
          </cell>
          <cell r="J136">
            <v>160</v>
          </cell>
          <cell r="K136">
            <v>81.63</v>
          </cell>
          <cell r="L136">
            <v>13060.91</v>
          </cell>
          <cell r="M136">
            <v>3419.6</v>
          </cell>
        </row>
        <row r="137">
          <cell r="D137">
            <v>123007</v>
          </cell>
          <cell r="E137" t="str">
            <v>四川太极大邑县青霞街道元通路南段药店</v>
          </cell>
          <cell r="F137" t="str">
            <v/>
          </cell>
          <cell r="G137">
            <v>282</v>
          </cell>
          <cell r="H137" t="str">
            <v>城郊一片</v>
          </cell>
          <cell r="I137" t="str">
            <v>任会茹</v>
          </cell>
          <cell r="J137">
            <v>188</v>
          </cell>
          <cell r="K137">
            <v>63.08</v>
          </cell>
          <cell r="L137">
            <v>11859.31</v>
          </cell>
          <cell r="M137">
            <v>2758.2</v>
          </cell>
        </row>
        <row r="138">
          <cell r="D138">
            <v>117637</v>
          </cell>
          <cell r="E138" t="str">
            <v>四川太极大邑晋原街道金巷西街药店</v>
          </cell>
          <cell r="F138" t="str">
            <v/>
          </cell>
          <cell r="G138">
            <v>282</v>
          </cell>
          <cell r="H138" t="str">
            <v>城郊一片</v>
          </cell>
          <cell r="I138" t="str">
            <v>任会茹</v>
          </cell>
          <cell r="J138">
            <v>149</v>
          </cell>
          <cell r="K138">
            <v>75.28</v>
          </cell>
          <cell r="L138">
            <v>11216.58</v>
          </cell>
          <cell r="M138">
            <v>3016.82</v>
          </cell>
        </row>
        <row r="139">
          <cell r="D139">
            <v>118758</v>
          </cell>
          <cell r="E139" t="str">
            <v>四川太极成华区水碾河路药店</v>
          </cell>
          <cell r="F139" t="str">
            <v/>
          </cell>
          <cell r="G139">
            <v>232</v>
          </cell>
          <cell r="H139" t="str">
            <v>东南片区</v>
          </cell>
          <cell r="I139" t="str">
            <v>曾蕾蕾</v>
          </cell>
          <cell r="J139">
            <v>139</v>
          </cell>
          <cell r="K139">
            <v>78.07</v>
          </cell>
          <cell r="L139">
            <v>10852.41</v>
          </cell>
          <cell r="M139">
            <v>1951.31</v>
          </cell>
        </row>
        <row r="140">
          <cell r="D140">
            <v>119262</v>
          </cell>
          <cell r="E140" t="str">
            <v>四川太极成华区驷马桥三路药店</v>
          </cell>
          <cell r="F140" t="str">
            <v/>
          </cell>
          <cell r="G140">
            <v>23</v>
          </cell>
          <cell r="H140" t="str">
            <v>城中片</v>
          </cell>
          <cell r="I140" t="str">
            <v>何巍 </v>
          </cell>
          <cell r="J140">
            <v>187</v>
          </cell>
          <cell r="K140">
            <v>53.71</v>
          </cell>
          <cell r="L140">
            <v>10043.32</v>
          </cell>
          <cell r="M140">
            <v>2699.64</v>
          </cell>
        </row>
        <row r="141">
          <cell r="D141">
            <v>122686</v>
          </cell>
          <cell r="E141" t="str">
            <v>四川太极大邑县晋原街道蜀望路药店</v>
          </cell>
          <cell r="F141" t="str">
            <v/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113</v>
          </cell>
          <cell r="K141">
            <v>76.07</v>
          </cell>
          <cell r="L141">
            <v>8595.9</v>
          </cell>
          <cell r="M141">
            <v>2027.45</v>
          </cell>
        </row>
        <row r="142">
          <cell r="D142">
            <v>591</v>
          </cell>
          <cell r="E142" t="str">
            <v>四川太极邛崃市文君街道凤凰大道药店</v>
          </cell>
          <cell r="F142" t="str">
            <v>否</v>
          </cell>
          <cell r="G142">
            <v>282</v>
          </cell>
          <cell r="H142" t="str">
            <v>城郊一片</v>
          </cell>
          <cell r="I142" t="str">
            <v>任会茹</v>
          </cell>
          <cell r="J142">
            <v>109</v>
          </cell>
          <cell r="K142">
            <v>74.33</v>
          </cell>
          <cell r="L142">
            <v>8102.15</v>
          </cell>
          <cell r="M142">
            <v>1811.46</v>
          </cell>
        </row>
        <row r="143">
          <cell r="D143">
            <v>122176</v>
          </cell>
          <cell r="E143" t="str">
            <v>四川太极崇州市怀远镇文井北路药店</v>
          </cell>
          <cell r="F143" t="str">
            <v/>
          </cell>
          <cell r="G143">
            <v>341</v>
          </cell>
          <cell r="H143" t="str">
            <v>崇州片</v>
          </cell>
          <cell r="I143" t="str">
            <v>胡建梅</v>
          </cell>
          <cell r="J143">
            <v>79</v>
          </cell>
          <cell r="K143">
            <v>84.4</v>
          </cell>
          <cell r="L143">
            <v>6667.82</v>
          </cell>
          <cell r="M143">
            <v>1934.37</v>
          </cell>
        </row>
        <row r="144">
          <cell r="D144">
            <v>56</v>
          </cell>
          <cell r="E144" t="str">
            <v>四川太极三江店</v>
          </cell>
          <cell r="F144" t="str">
            <v>是</v>
          </cell>
          <cell r="G144">
            <v>341</v>
          </cell>
          <cell r="H144" t="str">
            <v>崇州片</v>
          </cell>
          <cell r="I144" t="str">
            <v>胡建梅</v>
          </cell>
          <cell r="J144">
            <v>46</v>
          </cell>
          <cell r="K144">
            <v>123.54</v>
          </cell>
          <cell r="L144">
            <v>5682.88</v>
          </cell>
          <cell r="M144">
            <v>788.12</v>
          </cell>
        </row>
        <row r="145">
          <cell r="D145">
            <v>128640</v>
          </cell>
          <cell r="E145" t="str">
            <v>四川太极郫都区红光街道红高东路药店</v>
          </cell>
          <cell r="F145" t="str">
            <v/>
          </cell>
          <cell r="G145">
            <v>23</v>
          </cell>
          <cell r="H145" t="str">
            <v>城中片</v>
          </cell>
          <cell r="I145" t="str">
            <v>何巍 </v>
          </cell>
          <cell r="J145">
            <v>102</v>
          </cell>
          <cell r="K145">
            <v>54.61</v>
          </cell>
          <cell r="L145">
            <v>5569.88</v>
          </cell>
          <cell r="M145">
            <v>922.15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正式员工人数"/>
      <sheetName val="Sheet1"/>
      <sheetName val="Sheet4"/>
      <sheetName val="店长"/>
    </sheetNames>
    <sheetDataSet>
      <sheetData sheetId="0">
        <row r="1">
          <cell r="A1" t="str">
            <v>门店ID</v>
          </cell>
          <cell r="B1" t="str">
            <v>部门</v>
          </cell>
          <cell r="C1" t="str">
            <v>求和项:人员个数</v>
          </cell>
        </row>
        <row r="2">
          <cell r="A2">
            <v>52</v>
          </cell>
          <cell r="B2" t="str">
            <v>崇州中心店</v>
          </cell>
          <cell r="C2">
            <v>2</v>
          </cell>
        </row>
        <row r="3">
          <cell r="A3">
            <v>54</v>
          </cell>
          <cell r="B3" t="str">
            <v>崇州怀远店</v>
          </cell>
          <cell r="C3">
            <v>3</v>
          </cell>
        </row>
        <row r="4">
          <cell r="A4">
            <v>56</v>
          </cell>
          <cell r="B4" t="str">
            <v>崇州三江店</v>
          </cell>
          <cell r="C4">
            <v>2</v>
          </cell>
        </row>
        <row r="5">
          <cell r="A5">
            <v>307</v>
          </cell>
          <cell r="B5" t="str">
            <v>旗舰店</v>
          </cell>
          <cell r="C5">
            <v>9</v>
          </cell>
        </row>
        <row r="6">
          <cell r="A6">
            <v>308</v>
          </cell>
          <cell r="B6" t="str">
            <v>红星店</v>
          </cell>
          <cell r="C6">
            <v>3</v>
          </cell>
        </row>
        <row r="7">
          <cell r="A7">
            <v>311</v>
          </cell>
          <cell r="B7" t="str">
            <v>西部店</v>
          </cell>
          <cell r="C7">
            <v>2</v>
          </cell>
        </row>
        <row r="8">
          <cell r="A8">
            <v>329</v>
          </cell>
          <cell r="B8" t="str">
            <v>温江店</v>
          </cell>
          <cell r="C8">
            <v>1</v>
          </cell>
        </row>
        <row r="9">
          <cell r="A9">
            <v>337</v>
          </cell>
          <cell r="B9" t="str">
            <v>浆洗街店</v>
          </cell>
          <cell r="C9">
            <v>4</v>
          </cell>
        </row>
        <row r="10">
          <cell r="A10">
            <v>339</v>
          </cell>
          <cell r="B10" t="str">
            <v>沙河源店</v>
          </cell>
          <cell r="C10">
            <v>2</v>
          </cell>
        </row>
        <row r="11">
          <cell r="A11">
            <v>341</v>
          </cell>
          <cell r="B11" t="str">
            <v>邛崃中心店</v>
          </cell>
          <cell r="C11">
            <v>4</v>
          </cell>
        </row>
        <row r="12">
          <cell r="A12">
            <v>343</v>
          </cell>
          <cell r="B12" t="str">
            <v>光华店</v>
          </cell>
          <cell r="C12">
            <v>4</v>
          </cell>
        </row>
        <row r="13">
          <cell r="A13">
            <v>351</v>
          </cell>
          <cell r="B13" t="str">
            <v>都江堰中心药店</v>
          </cell>
          <cell r="C13">
            <v>3</v>
          </cell>
        </row>
        <row r="14">
          <cell r="A14">
            <v>355</v>
          </cell>
          <cell r="B14" t="str">
            <v>双林路店</v>
          </cell>
          <cell r="C14">
            <v>2</v>
          </cell>
        </row>
        <row r="15">
          <cell r="A15">
            <v>357</v>
          </cell>
          <cell r="B15" t="str">
            <v>清江东路店</v>
          </cell>
          <cell r="C15">
            <v>3</v>
          </cell>
        </row>
        <row r="16">
          <cell r="A16">
            <v>359</v>
          </cell>
          <cell r="B16" t="str">
            <v>枣子巷店</v>
          </cell>
          <cell r="C16">
            <v>2</v>
          </cell>
        </row>
        <row r="17">
          <cell r="A17">
            <v>365</v>
          </cell>
          <cell r="B17" t="str">
            <v>光华村街店</v>
          </cell>
          <cell r="C17">
            <v>2</v>
          </cell>
        </row>
        <row r="18">
          <cell r="A18">
            <v>367</v>
          </cell>
          <cell r="B18" t="str">
            <v>崇州金带街店</v>
          </cell>
          <cell r="C18">
            <v>2</v>
          </cell>
        </row>
        <row r="19">
          <cell r="A19">
            <v>371</v>
          </cell>
          <cell r="B19" t="str">
            <v>新津兴义店</v>
          </cell>
          <cell r="C19">
            <v>2</v>
          </cell>
        </row>
        <row r="20">
          <cell r="A20">
            <v>373</v>
          </cell>
          <cell r="B20" t="str">
            <v>通盈街店</v>
          </cell>
          <cell r="C20">
            <v>3</v>
          </cell>
        </row>
        <row r="21">
          <cell r="A21">
            <v>377</v>
          </cell>
          <cell r="B21" t="str">
            <v>新园大道店</v>
          </cell>
          <cell r="C21">
            <v>3</v>
          </cell>
        </row>
        <row r="22">
          <cell r="A22">
            <v>379</v>
          </cell>
          <cell r="B22" t="str">
            <v>土龙路店</v>
          </cell>
          <cell r="C22">
            <v>3</v>
          </cell>
        </row>
        <row r="23">
          <cell r="A23">
            <v>385</v>
          </cell>
          <cell r="B23" t="str">
            <v>新津五津西路店</v>
          </cell>
          <cell r="C23">
            <v>3</v>
          </cell>
        </row>
        <row r="24">
          <cell r="A24">
            <v>387</v>
          </cell>
          <cell r="B24" t="str">
            <v>新乐中街店</v>
          </cell>
          <cell r="C24">
            <v>2</v>
          </cell>
        </row>
        <row r="25">
          <cell r="A25">
            <v>391</v>
          </cell>
          <cell r="B25" t="str">
            <v>金丝街店</v>
          </cell>
          <cell r="C25">
            <v>3</v>
          </cell>
        </row>
        <row r="26">
          <cell r="A26">
            <v>399</v>
          </cell>
          <cell r="B26" t="str">
            <v>天久北巷店</v>
          </cell>
          <cell r="C26">
            <v>2</v>
          </cell>
        </row>
        <row r="27">
          <cell r="A27">
            <v>511</v>
          </cell>
          <cell r="B27" t="str">
            <v>杉板桥店</v>
          </cell>
          <cell r="C27">
            <v>2</v>
          </cell>
        </row>
        <row r="28">
          <cell r="A28">
            <v>513</v>
          </cell>
          <cell r="B28" t="str">
            <v>顺和街店</v>
          </cell>
          <cell r="C28">
            <v>3</v>
          </cell>
        </row>
        <row r="29">
          <cell r="A29">
            <v>514</v>
          </cell>
          <cell r="B29" t="str">
            <v>新津邓双店</v>
          </cell>
          <cell r="C29">
            <v>4</v>
          </cell>
        </row>
        <row r="30">
          <cell r="A30">
            <v>515</v>
          </cell>
          <cell r="B30" t="str">
            <v>崔家店</v>
          </cell>
          <cell r="C30">
            <v>2</v>
          </cell>
        </row>
        <row r="31">
          <cell r="A31">
            <v>517</v>
          </cell>
          <cell r="B31" t="str">
            <v>青羊区北东街店</v>
          </cell>
          <cell r="C31">
            <v>3</v>
          </cell>
        </row>
        <row r="32">
          <cell r="A32">
            <v>539</v>
          </cell>
          <cell r="B32" t="str">
            <v>大邑子龙店</v>
          </cell>
          <cell r="C32">
            <v>2</v>
          </cell>
        </row>
        <row r="33">
          <cell r="A33">
            <v>546</v>
          </cell>
          <cell r="B33" t="str">
            <v>榕声路店</v>
          </cell>
          <cell r="C33">
            <v>2</v>
          </cell>
        </row>
        <row r="34">
          <cell r="A34">
            <v>549</v>
          </cell>
          <cell r="B34" t="str">
            <v>大邑东壕沟店</v>
          </cell>
          <cell r="C34">
            <v>2</v>
          </cell>
        </row>
        <row r="35">
          <cell r="A35">
            <v>570</v>
          </cell>
          <cell r="B35" t="str">
            <v>大石西路店</v>
          </cell>
          <cell r="C35">
            <v>2</v>
          </cell>
        </row>
        <row r="36">
          <cell r="A36">
            <v>571</v>
          </cell>
          <cell r="B36" t="str">
            <v>高新区民丰大道店</v>
          </cell>
          <cell r="C36">
            <v>2</v>
          </cell>
        </row>
        <row r="37">
          <cell r="A37">
            <v>572</v>
          </cell>
          <cell r="B37" t="str">
            <v>郫筒镇东大街药店</v>
          </cell>
          <cell r="C37">
            <v>2</v>
          </cell>
        </row>
        <row r="38">
          <cell r="A38">
            <v>573</v>
          </cell>
          <cell r="B38" t="str">
            <v>双流锦华路店</v>
          </cell>
          <cell r="C38">
            <v>2</v>
          </cell>
        </row>
        <row r="39">
          <cell r="A39">
            <v>578</v>
          </cell>
          <cell r="B39" t="str">
            <v>华油路店</v>
          </cell>
          <cell r="C39">
            <v>2</v>
          </cell>
        </row>
        <row r="40">
          <cell r="A40">
            <v>581</v>
          </cell>
          <cell r="B40" t="str">
            <v>高车一路店</v>
          </cell>
          <cell r="C40">
            <v>3</v>
          </cell>
        </row>
        <row r="41">
          <cell r="A41">
            <v>582</v>
          </cell>
          <cell r="B41" t="str">
            <v>青羊区十二桥店</v>
          </cell>
          <cell r="C41">
            <v>4</v>
          </cell>
        </row>
        <row r="42">
          <cell r="A42">
            <v>585</v>
          </cell>
          <cell r="B42" t="str">
            <v>羊子山西路店</v>
          </cell>
          <cell r="C42">
            <v>3</v>
          </cell>
        </row>
        <row r="43">
          <cell r="A43">
            <v>587</v>
          </cell>
          <cell r="B43" t="str">
            <v>都江堰景中店</v>
          </cell>
          <cell r="C43">
            <v>2</v>
          </cell>
        </row>
        <row r="44">
          <cell r="A44">
            <v>591</v>
          </cell>
          <cell r="B44" t="str">
            <v>邛崃凤凰大道店</v>
          </cell>
          <cell r="C44">
            <v>1</v>
          </cell>
        </row>
        <row r="45">
          <cell r="A45">
            <v>594</v>
          </cell>
          <cell r="B45" t="str">
            <v>大邑安仁镇千禧街药店</v>
          </cell>
          <cell r="C45">
            <v>2</v>
          </cell>
        </row>
        <row r="46">
          <cell r="A46">
            <v>598</v>
          </cell>
          <cell r="B46" t="str">
            <v>锦江区水杉街店</v>
          </cell>
          <cell r="C46">
            <v>3</v>
          </cell>
        </row>
        <row r="47">
          <cell r="A47">
            <v>704</v>
          </cell>
          <cell r="B47" t="str">
            <v>都江堰奎光中段</v>
          </cell>
          <cell r="C47">
            <v>2</v>
          </cell>
        </row>
        <row r="48">
          <cell r="A48">
            <v>706</v>
          </cell>
          <cell r="B48" t="str">
            <v>都江堰翔凤路</v>
          </cell>
          <cell r="C48">
            <v>3</v>
          </cell>
        </row>
        <row r="49">
          <cell r="A49">
            <v>707</v>
          </cell>
          <cell r="B49" t="str">
            <v>成华区万科路</v>
          </cell>
          <cell r="C49">
            <v>3</v>
          </cell>
        </row>
        <row r="50">
          <cell r="A50">
            <v>709</v>
          </cell>
          <cell r="B50" t="str">
            <v>新都马超东路</v>
          </cell>
          <cell r="C50">
            <v>2</v>
          </cell>
        </row>
        <row r="51">
          <cell r="A51">
            <v>710</v>
          </cell>
          <cell r="B51" t="str">
            <v>都江堰问道西路</v>
          </cell>
          <cell r="C51">
            <v>2</v>
          </cell>
        </row>
        <row r="52">
          <cell r="A52">
            <v>712</v>
          </cell>
          <cell r="B52" t="str">
            <v>成华区华泰路</v>
          </cell>
          <cell r="C52">
            <v>4</v>
          </cell>
        </row>
        <row r="53">
          <cell r="A53">
            <v>713</v>
          </cell>
          <cell r="B53" t="str">
            <v>都江堰聚源镇中心街联建房药店</v>
          </cell>
          <cell r="C53">
            <v>2</v>
          </cell>
        </row>
        <row r="54">
          <cell r="A54">
            <v>716</v>
          </cell>
          <cell r="B54" t="str">
            <v>大邑沙渠镇店</v>
          </cell>
          <cell r="C54">
            <v>3</v>
          </cell>
        </row>
        <row r="55">
          <cell r="A55">
            <v>717</v>
          </cell>
          <cell r="B55" t="str">
            <v>大邑通达店</v>
          </cell>
          <cell r="C55">
            <v>2</v>
          </cell>
        </row>
        <row r="56">
          <cell r="A56">
            <v>720</v>
          </cell>
          <cell r="B56" t="str">
            <v>大邑新场镇店</v>
          </cell>
          <cell r="C56">
            <v>2</v>
          </cell>
        </row>
        <row r="57">
          <cell r="A57">
            <v>721</v>
          </cell>
          <cell r="B57" t="str">
            <v>邛崃洪川小区店</v>
          </cell>
          <cell r="C57">
            <v>3</v>
          </cell>
        </row>
        <row r="58">
          <cell r="A58">
            <v>723</v>
          </cell>
          <cell r="B58" t="str">
            <v>锦江区柳翠路店</v>
          </cell>
          <cell r="C58">
            <v>2</v>
          </cell>
        </row>
        <row r="59">
          <cell r="A59">
            <v>724</v>
          </cell>
          <cell r="B59" t="str">
            <v>观音桥店</v>
          </cell>
          <cell r="C59">
            <v>3</v>
          </cell>
        </row>
        <row r="60">
          <cell r="A60">
            <v>726</v>
          </cell>
          <cell r="B60" t="str">
            <v>交大三店</v>
          </cell>
          <cell r="C60">
            <v>2</v>
          </cell>
        </row>
        <row r="61">
          <cell r="A61">
            <v>727</v>
          </cell>
          <cell r="B61" t="str">
            <v>交大黄苑东街</v>
          </cell>
          <cell r="C61">
            <v>2</v>
          </cell>
        </row>
        <row r="62">
          <cell r="A62">
            <v>730</v>
          </cell>
          <cell r="B62" t="str">
            <v>新都新繁店</v>
          </cell>
          <cell r="C62">
            <v>5</v>
          </cell>
        </row>
        <row r="63">
          <cell r="A63">
            <v>732</v>
          </cell>
          <cell r="B63" t="str">
            <v>邛崃羊安镇店</v>
          </cell>
          <cell r="C63">
            <v>2</v>
          </cell>
        </row>
        <row r="64">
          <cell r="A64">
            <v>733</v>
          </cell>
          <cell r="B64" t="str">
            <v>双流区三强西街药店</v>
          </cell>
          <cell r="C64">
            <v>3</v>
          </cell>
        </row>
        <row r="65">
          <cell r="A65">
            <v>737</v>
          </cell>
          <cell r="B65" t="str">
            <v>高新区大源北街</v>
          </cell>
          <cell r="C65">
            <v>2</v>
          </cell>
        </row>
        <row r="66">
          <cell r="A66">
            <v>738</v>
          </cell>
          <cell r="B66" t="str">
            <v>都江堰蒲阳路店</v>
          </cell>
          <cell r="C66">
            <v>2</v>
          </cell>
        </row>
        <row r="67">
          <cell r="A67">
            <v>740</v>
          </cell>
          <cell r="B67" t="str">
            <v>华康路店</v>
          </cell>
          <cell r="C67">
            <v>3</v>
          </cell>
        </row>
        <row r="68">
          <cell r="A68">
            <v>742</v>
          </cell>
          <cell r="B68" t="str">
            <v>庆云南街店</v>
          </cell>
          <cell r="C68">
            <v>2</v>
          </cell>
        </row>
        <row r="69">
          <cell r="A69">
            <v>743</v>
          </cell>
          <cell r="B69" t="str">
            <v>万宇路店</v>
          </cell>
          <cell r="C69">
            <v>1</v>
          </cell>
        </row>
        <row r="70">
          <cell r="A70">
            <v>744</v>
          </cell>
          <cell r="B70" t="str">
            <v>科华路店</v>
          </cell>
          <cell r="C70">
            <v>2</v>
          </cell>
        </row>
        <row r="71">
          <cell r="A71">
            <v>745</v>
          </cell>
          <cell r="B71" t="str">
            <v>金沙路店</v>
          </cell>
          <cell r="C71">
            <v>2</v>
          </cell>
        </row>
        <row r="72">
          <cell r="A72">
            <v>746</v>
          </cell>
          <cell r="B72" t="str">
            <v>大邑内蒙古桃源店</v>
          </cell>
          <cell r="C72">
            <v>2</v>
          </cell>
        </row>
        <row r="73">
          <cell r="A73">
            <v>747</v>
          </cell>
          <cell r="B73" t="str">
            <v>郫县一环路东南段店</v>
          </cell>
          <cell r="C73">
            <v>2</v>
          </cell>
        </row>
        <row r="74">
          <cell r="A74">
            <v>748</v>
          </cell>
          <cell r="B74" t="str">
            <v>大邑东街店</v>
          </cell>
          <cell r="C74">
            <v>2</v>
          </cell>
        </row>
        <row r="75">
          <cell r="A75">
            <v>750</v>
          </cell>
          <cell r="B75" t="str">
            <v>成汉南路店</v>
          </cell>
          <cell r="C75">
            <v>4</v>
          </cell>
        </row>
        <row r="76">
          <cell r="A76">
            <v>752</v>
          </cell>
          <cell r="B76" t="str">
            <v>聚萃街店</v>
          </cell>
          <cell r="C76">
            <v>3</v>
          </cell>
        </row>
        <row r="77">
          <cell r="A77">
            <v>754</v>
          </cell>
          <cell r="B77" t="str">
            <v>崇州尚贤坊店</v>
          </cell>
          <cell r="C77">
            <v>2</v>
          </cell>
        </row>
        <row r="78">
          <cell r="A78">
            <v>101453</v>
          </cell>
          <cell r="B78" t="str">
            <v>温江江安店</v>
          </cell>
          <cell r="C78">
            <v>2</v>
          </cell>
        </row>
        <row r="79">
          <cell r="A79">
            <v>102479</v>
          </cell>
          <cell r="B79" t="str">
            <v>劼人路店</v>
          </cell>
          <cell r="C79">
            <v>2</v>
          </cell>
        </row>
        <row r="80">
          <cell r="A80">
            <v>102564</v>
          </cell>
          <cell r="B80" t="str">
            <v>邛崃翠荫街店</v>
          </cell>
          <cell r="C80">
            <v>2</v>
          </cell>
        </row>
        <row r="81">
          <cell r="A81">
            <v>102565</v>
          </cell>
          <cell r="B81" t="str">
            <v>佳灵路店</v>
          </cell>
          <cell r="C81">
            <v>2</v>
          </cell>
        </row>
        <row r="82">
          <cell r="A82">
            <v>102567</v>
          </cell>
          <cell r="B82" t="str">
            <v>武阳西路店</v>
          </cell>
          <cell r="C82">
            <v>2</v>
          </cell>
        </row>
        <row r="83">
          <cell r="A83">
            <v>102934</v>
          </cell>
          <cell r="B83" t="str">
            <v>银河北街店</v>
          </cell>
          <cell r="C83">
            <v>2</v>
          </cell>
        </row>
        <row r="84">
          <cell r="A84">
            <v>102935</v>
          </cell>
          <cell r="B84" t="str">
            <v>童子街店</v>
          </cell>
          <cell r="C84">
            <v>2</v>
          </cell>
        </row>
        <row r="85">
          <cell r="A85">
            <v>103198</v>
          </cell>
          <cell r="B85" t="str">
            <v>贝森北路店</v>
          </cell>
          <cell r="C85">
            <v>2</v>
          </cell>
        </row>
        <row r="86">
          <cell r="A86">
            <v>103199</v>
          </cell>
          <cell r="B86" t="str">
            <v>西林一街店</v>
          </cell>
          <cell r="C86">
            <v>2</v>
          </cell>
        </row>
        <row r="87">
          <cell r="A87">
            <v>103639</v>
          </cell>
          <cell r="B87" t="str">
            <v>金马河路店</v>
          </cell>
          <cell r="C87">
            <v>2</v>
          </cell>
        </row>
        <row r="88">
          <cell r="A88">
            <v>104428</v>
          </cell>
          <cell r="B88" t="str">
            <v>崇州永康东路店</v>
          </cell>
          <cell r="C88">
            <v>1</v>
          </cell>
        </row>
        <row r="89">
          <cell r="A89">
            <v>104429</v>
          </cell>
          <cell r="B89" t="str">
            <v>大华街店</v>
          </cell>
          <cell r="C89">
            <v>2</v>
          </cell>
        </row>
        <row r="90">
          <cell r="A90">
            <v>104430</v>
          </cell>
          <cell r="B90" t="str">
            <v>中和大道店</v>
          </cell>
          <cell r="C90">
            <v>3</v>
          </cell>
        </row>
        <row r="91">
          <cell r="A91">
            <v>104533</v>
          </cell>
          <cell r="B91" t="str">
            <v>大邑潘家街店</v>
          </cell>
          <cell r="C91">
            <v>2</v>
          </cell>
        </row>
        <row r="92">
          <cell r="A92">
            <v>104838</v>
          </cell>
          <cell r="B92" t="str">
            <v>崇州蜀州中路店</v>
          </cell>
          <cell r="C92">
            <v>2</v>
          </cell>
        </row>
        <row r="93">
          <cell r="A93">
            <v>105267</v>
          </cell>
          <cell r="B93" t="str">
            <v>蜀汉东路店</v>
          </cell>
          <cell r="C93">
            <v>3</v>
          </cell>
        </row>
        <row r="94">
          <cell r="A94">
            <v>105751</v>
          </cell>
          <cell r="B94" t="str">
            <v>中和新下街店</v>
          </cell>
          <cell r="C94">
            <v>3</v>
          </cell>
        </row>
        <row r="95">
          <cell r="A95">
            <v>105910</v>
          </cell>
          <cell r="B95" t="str">
            <v>紫薇东路店</v>
          </cell>
          <cell r="C95">
            <v>2</v>
          </cell>
        </row>
        <row r="96">
          <cell r="A96">
            <v>106066</v>
          </cell>
          <cell r="B96" t="str">
            <v>梨花街店</v>
          </cell>
          <cell r="C96">
            <v>2</v>
          </cell>
        </row>
        <row r="97">
          <cell r="A97">
            <v>106399</v>
          </cell>
          <cell r="B97" t="str">
            <v>蜀辉路店</v>
          </cell>
          <cell r="C97">
            <v>2</v>
          </cell>
        </row>
        <row r="98">
          <cell r="A98">
            <v>106485</v>
          </cell>
          <cell r="B98" t="str">
            <v>元华二巷店</v>
          </cell>
          <cell r="C98">
            <v>2</v>
          </cell>
        </row>
        <row r="99">
          <cell r="A99">
            <v>106568</v>
          </cell>
          <cell r="B99" t="str">
            <v>中和公济桥店</v>
          </cell>
          <cell r="C99">
            <v>1</v>
          </cell>
        </row>
        <row r="100">
          <cell r="A100">
            <v>106569</v>
          </cell>
          <cell r="B100" t="str">
            <v>大悦路店</v>
          </cell>
          <cell r="C100">
            <v>2</v>
          </cell>
        </row>
        <row r="101">
          <cell r="A101">
            <v>106865</v>
          </cell>
          <cell r="B101" t="str">
            <v>丝竹路店</v>
          </cell>
          <cell r="C101">
            <v>2</v>
          </cell>
        </row>
        <row r="102">
          <cell r="A102">
            <v>107658</v>
          </cell>
          <cell r="B102" t="str">
            <v>新都万和北路店</v>
          </cell>
          <cell r="C102">
            <v>3</v>
          </cell>
        </row>
        <row r="103">
          <cell r="A103">
            <v>107728</v>
          </cell>
          <cell r="B103" t="str">
            <v>大邑北街店</v>
          </cell>
          <cell r="C103">
            <v>2</v>
          </cell>
        </row>
        <row r="104">
          <cell r="A104">
            <v>108277</v>
          </cell>
          <cell r="B104" t="str">
            <v>银沙路店</v>
          </cell>
          <cell r="C104">
            <v>2</v>
          </cell>
        </row>
        <row r="105">
          <cell r="A105">
            <v>108656</v>
          </cell>
          <cell r="B105" t="str">
            <v>五津西路2店</v>
          </cell>
          <cell r="C105">
            <v>2</v>
          </cell>
        </row>
        <row r="106">
          <cell r="A106">
            <v>110378</v>
          </cell>
          <cell r="B106" t="str">
            <v>都江堰宝莲路店</v>
          </cell>
          <cell r="C106">
            <v>2</v>
          </cell>
        </row>
        <row r="107">
          <cell r="A107">
            <v>111219</v>
          </cell>
          <cell r="B107" t="str">
            <v>花照壁店</v>
          </cell>
          <cell r="C107">
            <v>3</v>
          </cell>
        </row>
        <row r="108">
          <cell r="A108">
            <v>111400</v>
          </cell>
          <cell r="B108" t="str">
            <v>杏林路店</v>
          </cell>
          <cell r="C108">
            <v>3</v>
          </cell>
        </row>
        <row r="109">
          <cell r="A109">
            <v>112415</v>
          </cell>
          <cell r="B109" t="str">
            <v>五福桥东路店</v>
          </cell>
          <cell r="C109">
            <v>2</v>
          </cell>
        </row>
        <row r="110">
          <cell r="A110">
            <v>112888</v>
          </cell>
          <cell r="B110" t="str">
            <v>双楠店</v>
          </cell>
          <cell r="C110">
            <v>2</v>
          </cell>
        </row>
        <row r="111">
          <cell r="A111">
            <v>113008</v>
          </cell>
          <cell r="B111" t="str">
            <v>尚锦路店</v>
          </cell>
          <cell r="C111">
            <v>2</v>
          </cell>
        </row>
        <row r="112">
          <cell r="A112">
            <v>113025</v>
          </cell>
          <cell r="B112" t="str">
            <v>蜀鑫路店</v>
          </cell>
          <cell r="C112">
            <v>2</v>
          </cell>
        </row>
        <row r="113">
          <cell r="A113">
            <v>113298</v>
          </cell>
          <cell r="B113" t="str">
            <v>逸都路店</v>
          </cell>
          <cell r="C113">
            <v>1</v>
          </cell>
        </row>
        <row r="114">
          <cell r="A114">
            <v>113299</v>
          </cell>
          <cell r="B114" t="str">
            <v>倪家桥店</v>
          </cell>
          <cell r="C114">
            <v>2</v>
          </cell>
        </row>
        <row r="115">
          <cell r="A115">
            <v>113833</v>
          </cell>
          <cell r="B115" t="str">
            <v>光华西一路店</v>
          </cell>
          <cell r="C115">
            <v>2</v>
          </cell>
        </row>
        <row r="116">
          <cell r="A116">
            <v>114069</v>
          </cell>
          <cell r="B116" t="str">
            <v>剑南大道店</v>
          </cell>
          <cell r="C116">
            <v>2</v>
          </cell>
        </row>
        <row r="117">
          <cell r="A117">
            <v>114286</v>
          </cell>
          <cell r="B117" t="str">
            <v>光华北五路店</v>
          </cell>
          <cell r="C117">
            <v>2</v>
          </cell>
        </row>
        <row r="118">
          <cell r="A118">
            <v>114622</v>
          </cell>
          <cell r="B118" t="str">
            <v>东昌一路店</v>
          </cell>
          <cell r="C118">
            <v>2</v>
          </cell>
        </row>
        <row r="119">
          <cell r="A119">
            <v>114685</v>
          </cell>
          <cell r="B119" t="str">
            <v>青龙街店</v>
          </cell>
          <cell r="C119">
            <v>4</v>
          </cell>
        </row>
        <row r="120">
          <cell r="A120">
            <v>114844</v>
          </cell>
          <cell r="B120" t="str">
            <v>培华东路店</v>
          </cell>
          <cell r="C120">
            <v>2</v>
          </cell>
        </row>
        <row r="121">
          <cell r="A121">
            <v>114848</v>
          </cell>
          <cell r="B121" t="str">
            <v>泰和西二街店</v>
          </cell>
          <cell r="C121">
            <v>1</v>
          </cell>
        </row>
        <row r="122">
          <cell r="A122">
            <v>115971</v>
          </cell>
          <cell r="B122" t="str">
            <v>天顺路店</v>
          </cell>
          <cell r="C122">
            <v>1</v>
          </cell>
        </row>
        <row r="123">
          <cell r="A123">
            <v>116482</v>
          </cell>
          <cell r="B123" t="str">
            <v>宏济中路店</v>
          </cell>
          <cell r="C123">
            <v>2</v>
          </cell>
        </row>
        <row r="124">
          <cell r="A124">
            <v>116773</v>
          </cell>
          <cell r="B124" t="str">
            <v>经一路店</v>
          </cell>
          <cell r="C124">
            <v>2</v>
          </cell>
        </row>
        <row r="125">
          <cell r="A125">
            <v>116919</v>
          </cell>
          <cell r="B125" t="str">
            <v>科华北路店</v>
          </cell>
          <cell r="C125">
            <v>2</v>
          </cell>
        </row>
        <row r="126">
          <cell r="A126">
            <v>117184</v>
          </cell>
          <cell r="B126" t="str">
            <v>静沙南路店</v>
          </cell>
          <cell r="C126">
            <v>4</v>
          </cell>
        </row>
        <row r="127">
          <cell r="A127">
            <v>117310</v>
          </cell>
          <cell r="B127" t="str">
            <v>长寿路店</v>
          </cell>
          <cell r="C127">
            <v>2</v>
          </cell>
        </row>
        <row r="128">
          <cell r="A128">
            <v>117491</v>
          </cell>
          <cell r="B128" t="str">
            <v>花照壁中横街店</v>
          </cell>
          <cell r="C128">
            <v>2</v>
          </cell>
        </row>
        <row r="129">
          <cell r="A129">
            <v>117637</v>
          </cell>
          <cell r="B129" t="str">
            <v>大邑金巷西街店</v>
          </cell>
          <cell r="C129">
            <v>1</v>
          </cell>
        </row>
        <row r="130">
          <cell r="A130">
            <v>117923</v>
          </cell>
          <cell r="B130" t="str">
            <v>大邑观音阁西街店</v>
          </cell>
          <cell r="C130">
            <v>3</v>
          </cell>
        </row>
        <row r="131">
          <cell r="A131">
            <v>118074</v>
          </cell>
          <cell r="B131" t="str">
            <v>泰和二街店</v>
          </cell>
          <cell r="C131">
            <v>2</v>
          </cell>
        </row>
        <row r="132">
          <cell r="A132">
            <v>118151</v>
          </cell>
          <cell r="B132" t="str">
            <v>沙湾东一路店</v>
          </cell>
          <cell r="C132">
            <v>2</v>
          </cell>
        </row>
        <row r="133">
          <cell r="A133">
            <v>118758</v>
          </cell>
          <cell r="B133" t="str">
            <v>水碾河路店</v>
          </cell>
          <cell r="C133">
            <v>2</v>
          </cell>
        </row>
        <row r="134">
          <cell r="A134">
            <v>118951</v>
          </cell>
          <cell r="B134" t="str">
            <v>金祥路店</v>
          </cell>
          <cell r="C134">
            <v>2</v>
          </cell>
        </row>
        <row r="135">
          <cell r="A135">
            <v>119262</v>
          </cell>
          <cell r="B135" t="str">
            <v>驷马桥三路店</v>
          </cell>
          <cell r="C135">
            <v>1</v>
          </cell>
        </row>
        <row r="136">
          <cell r="A136">
            <v>119263</v>
          </cell>
          <cell r="B136" t="str">
            <v>蜀源路店</v>
          </cell>
          <cell r="C136">
            <v>2</v>
          </cell>
        </row>
        <row r="137">
          <cell r="A137">
            <v>120844</v>
          </cell>
          <cell r="B137" t="str">
            <v>彭州人民医院店</v>
          </cell>
          <cell r="C137">
            <v>2</v>
          </cell>
        </row>
        <row r="138">
          <cell r="A138">
            <v>122176</v>
          </cell>
          <cell r="B138" t="str">
            <v>崇州怀远二店</v>
          </cell>
          <cell r="C138">
            <v>1</v>
          </cell>
        </row>
        <row r="139">
          <cell r="A139">
            <v>122198</v>
          </cell>
          <cell r="B139" t="str">
            <v>华泰二路店</v>
          </cell>
          <cell r="C139">
            <v>2</v>
          </cell>
        </row>
        <row r="140">
          <cell r="A140">
            <v>122686</v>
          </cell>
          <cell r="B140" t="str">
            <v>蜀望路店</v>
          </cell>
          <cell r="C140">
            <v>2</v>
          </cell>
        </row>
        <row r="141">
          <cell r="A141">
            <v>122718</v>
          </cell>
          <cell r="B141" t="str">
            <v>大邑南街店</v>
          </cell>
          <cell r="C141">
            <v>1</v>
          </cell>
        </row>
        <row r="142">
          <cell r="A142">
            <v>122906</v>
          </cell>
          <cell r="B142" t="str">
            <v>医贸大道店</v>
          </cell>
          <cell r="C142">
            <v>2</v>
          </cell>
        </row>
        <row r="143">
          <cell r="A143">
            <v>123007</v>
          </cell>
          <cell r="B143" t="str">
            <v>大邑元通路店</v>
          </cell>
          <cell r="C143">
            <v>1</v>
          </cell>
        </row>
        <row r="144">
          <cell r="A144">
            <v>128640</v>
          </cell>
          <cell r="B144" t="str">
            <v>红高东路店</v>
          </cell>
          <cell r="C144">
            <v>1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>门店ID</v>
          </cell>
          <cell r="E1" t="str">
            <v>门店名称</v>
          </cell>
          <cell r="F1" t="str">
            <v>是否是重点门店</v>
          </cell>
          <cell r="G1" t="str">
            <v>片区ID</v>
          </cell>
          <cell r="H1" t="str">
            <v>片区名称</v>
          </cell>
          <cell r="I1" t="str">
            <v>片区主管</v>
          </cell>
          <cell r="J1" t="str">
            <v>销售笔数</v>
          </cell>
          <cell r="K1" t="str">
            <v>平均客单价</v>
          </cell>
          <cell r="L1" t="str">
            <v>收入</v>
          </cell>
          <cell r="M1" t="str">
            <v>日均/7</v>
          </cell>
        </row>
        <row r="2">
          <cell r="D2">
            <v>307</v>
          </cell>
          <cell r="E2" t="str">
            <v>四川太极旗舰店</v>
          </cell>
          <cell r="F2" t="str">
            <v>是</v>
          </cell>
          <cell r="G2">
            <v>142</v>
          </cell>
          <cell r="H2" t="str">
            <v>旗舰片区</v>
          </cell>
          <cell r="I2" t="str">
            <v>谭勤娟</v>
          </cell>
          <cell r="J2">
            <v>2739</v>
          </cell>
          <cell r="K2">
            <v>287.64</v>
          </cell>
          <cell r="L2">
            <v>787852.06</v>
          </cell>
          <cell r="M2">
            <v>112550.294285714</v>
          </cell>
        </row>
        <row r="3">
          <cell r="D3">
            <v>582</v>
          </cell>
          <cell r="E3" t="str">
            <v>四川太极青羊区十二桥药店</v>
          </cell>
          <cell r="F3" t="str">
            <v>否</v>
          </cell>
          <cell r="G3">
            <v>181</v>
          </cell>
          <cell r="H3" t="str">
            <v>西门一片</v>
          </cell>
          <cell r="I3" t="str">
            <v>刘琴英</v>
          </cell>
          <cell r="J3">
            <v>1654</v>
          </cell>
          <cell r="K3">
            <v>195.37</v>
          </cell>
          <cell r="L3">
            <v>323139.23</v>
          </cell>
          <cell r="M3">
            <v>46162.7471428571</v>
          </cell>
        </row>
        <row r="4">
          <cell r="D4">
            <v>750</v>
          </cell>
          <cell r="E4" t="str">
            <v>成都成汉太极大药房有限公司</v>
          </cell>
          <cell r="F4" t="str">
            <v/>
          </cell>
          <cell r="G4">
            <v>142</v>
          </cell>
          <cell r="H4" t="str">
            <v>旗舰片区</v>
          </cell>
          <cell r="I4" t="str">
            <v>谭勤娟</v>
          </cell>
          <cell r="J4">
            <v>1633</v>
          </cell>
          <cell r="K4">
            <v>191.71</v>
          </cell>
          <cell r="L4">
            <v>313067.04</v>
          </cell>
          <cell r="M4">
            <v>44723.8628571429</v>
          </cell>
        </row>
        <row r="5">
          <cell r="D5">
            <v>337</v>
          </cell>
          <cell r="E5" t="str">
            <v>四川太极浆洗街药店</v>
          </cell>
          <cell r="F5" t="str">
            <v>是</v>
          </cell>
          <cell r="G5">
            <v>23</v>
          </cell>
          <cell r="H5" t="str">
            <v>城中片</v>
          </cell>
          <cell r="I5" t="str">
            <v>何巍 </v>
          </cell>
          <cell r="J5">
            <v>2122</v>
          </cell>
          <cell r="K5">
            <v>123.69</v>
          </cell>
          <cell r="L5">
            <v>262460.72</v>
          </cell>
          <cell r="M5">
            <v>37494.3885714286</v>
          </cell>
        </row>
        <row r="6">
          <cell r="D6">
            <v>114685</v>
          </cell>
          <cell r="E6" t="str">
            <v>四川太极青羊区青龙街药店</v>
          </cell>
          <cell r="F6" t="str">
            <v/>
          </cell>
          <cell r="G6">
            <v>23</v>
          </cell>
          <cell r="H6" t="str">
            <v>城中片</v>
          </cell>
          <cell r="I6" t="str">
            <v>何巍 </v>
          </cell>
          <cell r="J6">
            <v>1176</v>
          </cell>
          <cell r="K6">
            <v>205.23</v>
          </cell>
          <cell r="L6">
            <v>241349.34</v>
          </cell>
          <cell r="M6">
            <v>34478.4771428571</v>
          </cell>
        </row>
        <row r="7">
          <cell r="D7">
            <v>517</v>
          </cell>
          <cell r="E7" t="str">
            <v>四川太极青羊区北东街店</v>
          </cell>
          <cell r="F7" t="str">
            <v>否</v>
          </cell>
          <cell r="G7">
            <v>23</v>
          </cell>
          <cell r="H7" t="str">
            <v>城中片</v>
          </cell>
          <cell r="I7" t="str">
            <v>何巍 </v>
          </cell>
          <cell r="J7">
            <v>1607</v>
          </cell>
          <cell r="K7">
            <v>145.95</v>
          </cell>
          <cell r="L7">
            <v>234540.43</v>
          </cell>
          <cell r="M7">
            <v>33505.7757142857</v>
          </cell>
        </row>
        <row r="8">
          <cell r="D8">
            <v>343</v>
          </cell>
          <cell r="E8" t="str">
            <v>四川太极光华药店</v>
          </cell>
          <cell r="F8" t="str">
            <v>是</v>
          </cell>
          <cell r="G8">
            <v>181</v>
          </cell>
          <cell r="H8" t="str">
            <v>西门一片</v>
          </cell>
          <cell r="I8" t="str">
            <v>刘琴英</v>
          </cell>
          <cell r="J8">
            <v>1236</v>
          </cell>
          <cell r="K8">
            <v>170.23</v>
          </cell>
          <cell r="L8">
            <v>210405.47</v>
          </cell>
          <cell r="M8">
            <v>30057.9242857143</v>
          </cell>
        </row>
        <row r="9">
          <cell r="D9">
            <v>365</v>
          </cell>
          <cell r="E9" t="str">
            <v>四川太极光华村街药店</v>
          </cell>
          <cell r="F9" t="str">
            <v>是</v>
          </cell>
          <cell r="G9">
            <v>181</v>
          </cell>
          <cell r="H9" t="str">
            <v>西门一片</v>
          </cell>
          <cell r="I9" t="str">
            <v>刘琴英</v>
          </cell>
          <cell r="J9">
            <v>1129</v>
          </cell>
          <cell r="K9">
            <v>127.19</v>
          </cell>
          <cell r="L9">
            <v>143593.13</v>
          </cell>
          <cell r="M9">
            <v>20513.3042857143</v>
          </cell>
        </row>
        <row r="10">
          <cell r="D10">
            <v>571</v>
          </cell>
          <cell r="E10" t="str">
            <v>四川太极高新区锦城大道药店</v>
          </cell>
          <cell r="F10" t="str">
            <v>是</v>
          </cell>
          <cell r="G10">
            <v>232</v>
          </cell>
          <cell r="H10" t="str">
            <v>东南片区</v>
          </cell>
          <cell r="I10" t="str">
            <v>曾蕾蕾</v>
          </cell>
          <cell r="J10">
            <v>989</v>
          </cell>
          <cell r="K10">
            <v>131.66</v>
          </cell>
          <cell r="L10">
            <v>130211.91</v>
          </cell>
          <cell r="M10">
            <v>18601.7014285714</v>
          </cell>
        </row>
        <row r="11">
          <cell r="D11">
            <v>742</v>
          </cell>
          <cell r="E11" t="str">
            <v>四川太极锦江区庆云南街药店</v>
          </cell>
          <cell r="F11" t="str">
            <v/>
          </cell>
          <cell r="G11">
            <v>142</v>
          </cell>
          <cell r="H11" t="str">
            <v>旗舰片区</v>
          </cell>
          <cell r="I11" t="str">
            <v>谭勤娟</v>
          </cell>
          <cell r="J11">
            <v>699</v>
          </cell>
          <cell r="K11">
            <v>168.46</v>
          </cell>
          <cell r="L11">
            <v>117750.5</v>
          </cell>
          <cell r="M11">
            <v>16821.5</v>
          </cell>
        </row>
        <row r="12">
          <cell r="D12">
            <v>106066</v>
          </cell>
          <cell r="E12" t="str">
            <v>四川太极锦江区梨花街药店</v>
          </cell>
          <cell r="F12" t="str">
            <v/>
          </cell>
          <cell r="G12">
            <v>142</v>
          </cell>
          <cell r="H12" t="str">
            <v>旗舰片区</v>
          </cell>
          <cell r="I12" t="str">
            <v>谭勤娟</v>
          </cell>
          <cell r="J12">
            <v>928</v>
          </cell>
          <cell r="K12">
            <v>123.14</v>
          </cell>
          <cell r="L12">
            <v>114273.79</v>
          </cell>
          <cell r="M12">
            <v>16324.8271428571</v>
          </cell>
        </row>
        <row r="13">
          <cell r="D13">
            <v>341</v>
          </cell>
          <cell r="E13" t="str">
            <v>四川太极邛崃中心药店</v>
          </cell>
          <cell r="F13" t="str">
            <v>是</v>
          </cell>
          <cell r="G13">
            <v>282</v>
          </cell>
          <cell r="H13" t="str">
            <v>城郊一片</v>
          </cell>
          <cell r="I13" t="str">
            <v>任会茹</v>
          </cell>
          <cell r="J13">
            <v>970</v>
          </cell>
          <cell r="K13">
            <v>116.59</v>
          </cell>
          <cell r="L13">
            <v>113092.49</v>
          </cell>
          <cell r="M13">
            <v>16156.07</v>
          </cell>
        </row>
        <row r="14">
          <cell r="D14">
            <v>111400</v>
          </cell>
          <cell r="E14" t="str">
            <v>四川太极邛崃市文君街道杏林路药店</v>
          </cell>
          <cell r="F14" t="str">
            <v/>
          </cell>
          <cell r="G14">
            <v>282</v>
          </cell>
          <cell r="H14" t="str">
            <v>城郊一片</v>
          </cell>
          <cell r="I14" t="str">
            <v>任会茹</v>
          </cell>
          <cell r="J14">
            <v>874</v>
          </cell>
          <cell r="K14">
            <v>125.42</v>
          </cell>
          <cell r="L14">
            <v>109614.72</v>
          </cell>
          <cell r="M14">
            <v>15659.2457142857</v>
          </cell>
        </row>
        <row r="15">
          <cell r="D15">
            <v>385</v>
          </cell>
          <cell r="E15" t="str">
            <v>四川太极五津西路药店</v>
          </cell>
          <cell r="F15" t="str">
            <v>是</v>
          </cell>
          <cell r="G15">
            <v>281</v>
          </cell>
          <cell r="H15" t="str">
            <v>新津片</v>
          </cell>
          <cell r="I15" t="str">
            <v>王燕丽</v>
          </cell>
          <cell r="J15">
            <v>837</v>
          </cell>
          <cell r="K15">
            <v>130.16</v>
          </cell>
          <cell r="L15">
            <v>108946.61</v>
          </cell>
          <cell r="M15">
            <v>15563.8014285714</v>
          </cell>
        </row>
        <row r="16">
          <cell r="D16">
            <v>581</v>
          </cell>
          <cell r="E16" t="str">
            <v>四川太极成华区二环路北四段药店（汇融名城）</v>
          </cell>
          <cell r="F16" t="str">
            <v>是</v>
          </cell>
          <cell r="G16">
            <v>23</v>
          </cell>
          <cell r="H16" t="str">
            <v>城中片</v>
          </cell>
          <cell r="I16" t="str">
            <v>何巍 </v>
          </cell>
          <cell r="J16">
            <v>1133</v>
          </cell>
          <cell r="K16">
            <v>94.93</v>
          </cell>
          <cell r="L16">
            <v>107561.11</v>
          </cell>
          <cell r="M16">
            <v>15365.8728571429</v>
          </cell>
        </row>
        <row r="17">
          <cell r="D17">
            <v>114844</v>
          </cell>
          <cell r="E17" t="str">
            <v>四川太极成华区培华东路药店</v>
          </cell>
          <cell r="F17" t="str">
            <v/>
          </cell>
          <cell r="G17">
            <v>23</v>
          </cell>
          <cell r="H17" t="str">
            <v>城中片</v>
          </cell>
          <cell r="I17" t="str">
            <v>何巍 </v>
          </cell>
          <cell r="J17">
            <v>714</v>
          </cell>
          <cell r="K17">
            <v>145.08</v>
          </cell>
          <cell r="L17">
            <v>103588.1</v>
          </cell>
          <cell r="M17">
            <v>14798.3</v>
          </cell>
        </row>
        <row r="18">
          <cell r="D18">
            <v>546</v>
          </cell>
          <cell r="E18" t="str">
            <v>四川太极锦江区榕声路店</v>
          </cell>
          <cell r="F18" t="str">
            <v>否</v>
          </cell>
          <cell r="G18">
            <v>23</v>
          </cell>
          <cell r="H18" t="str">
            <v>城中片</v>
          </cell>
          <cell r="I18" t="str">
            <v>何巍 </v>
          </cell>
          <cell r="J18">
            <v>1231</v>
          </cell>
          <cell r="K18">
            <v>80.78</v>
          </cell>
          <cell r="L18">
            <v>99438.24</v>
          </cell>
          <cell r="M18">
            <v>14205.4628571429</v>
          </cell>
        </row>
        <row r="19">
          <cell r="D19">
            <v>117491</v>
          </cell>
          <cell r="E19" t="str">
            <v>四川太极金牛区花照壁中横街药店</v>
          </cell>
          <cell r="F19" t="str">
            <v/>
          </cell>
          <cell r="G19">
            <v>181</v>
          </cell>
          <cell r="H19" t="str">
            <v>西门一片</v>
          </cell>
          <cell r="I19" t="str">
            <v>刘琴英</v>
          </cell>
          <cell r="J19">
            <v>544</v>
          </cell>
          <cell r="K19">
            <v>175.21</v>
          </cell>
          <cell r="L19">
            <v>95311.61</v>
          </cell>
          <cell r="M19">
            <v>13615.9442857143</v>
          </cell>
        </row>
        <row r="20">
          <cell r="D20">
            <v>373</v>
          </cell>
          <cell r="E20" t="str">
            <v>四川太极通盈街药店</v>
          </cell>
          <cell r="F20" t="str">
            <v>否</v>
          </cell>
          <cell r="G20">
            <v>23</v>
          </cell>
          <cell r="H20" t="str">
            <v>城中片</v>
          </cell>
          <cell r="I20" t="str">
            <v>何巍 </v>
          </cell>
          <cell r="J20">
            <v>785</v>
          </cell>
          <cell r="K20">
            <v>120.68</v>
          </cell>
          <cell r="L20">
            <v>94732.24</v>
          </cell>
          <cell r="M20">
            <v>13533.1771428571</v>
          </cell>
        </row>
        <row r="21">
          <cell r="D21">
            <v>514</v>
          </cell>
          <cell r="E21" t="str">
            <v>四川太极新津邓双镇岷江店</v>
          </cell>
          <cell r="F21" t="str">
            <v>否</v>
          </cell>
          <cell r="G21">
            <v>281</v>
          </cell>
          <cell r="H21" t="str">
            <v>新津片</v>
          </cell>
          <cell r="I21" t="str">
            <v>王燕丽</v>
          </cell>
          <cell r="J21">
            <v>1054</v>
          </cell>
          <cell r="K21">
            <v>87.76</v>
          </cell>
          <cell r="L21">
            <v>92494.07</v>
          </cell>
          <cell r="M21">
            <v>13213.4385714286</v>
          </cell>
        </row>
        <row r="22">
          <cell r="D22">
            <v>712</v>
          </cell>
          <cell r="E22" t="str">
            <v>四川太极成华区华泰路药店</v>
          </cell>
          <cell r="F22" t="str">
            <v>否</v>
          </cell>
          <cell r="G22">
            <v>232</v>
          </cell>
          <cell r="H22" t="str">
            <v>东南片区</v>
          </cell>
          <cell r="I22" t="str">
            <v>曾蕾蕾</v>
          </cell>
          <cell r="J22">
            <v>1115</v>
          </cell>
          <cell r="K22">
            <v>80.06</v>
          </cell>
          <cell r="L22">
            <v>89261.6</v>
          </cell>
          <cell r="M22">
            <v>12751.6571428571</v>
          </cell>
        </row>
        <row r="23">
          <cell r="D23">
            <v>707</v>
          </cell>
          <cell r="E23" t="str">
            <v>四川太极成华区万科路药店</v>
          </cell>
          <cell r="F23" t="str">
            <v>否</v>
          </cell>
          <cell r="G23">
            <v>232</v>
          </cell>
          <cell r="H23" t="str">
            <v>东南片区</v>
          </cell>
          <cell r="I23" t="str">
            <v>曾蕾蕾</v>
          </cell>
          <cell r="J23">
            <v>1064</v>
          </cell>
          <cell r="K23">
            <v>83.55</v>
          </cell>
          <cell r="L23">
            <v>88893.92</v>
          </cell>
          <cell r="M23">
            <v>12699.1314285714</v>
          </cell>
        </row>
        <row r="24">
          <cell r="D24">
            <v>578</v>
          </cell>
          <cell r="E24" t="str">
            <v>四川太极成华区华油路药店</v>
          </cell>
          <cell r="F24" t="str">
            <v>否</v>
          </cell>
          <cell r="G24">
            <v>23</v>
          </cell>
          <cell r="H24" t="str">
            <v>城中片</v>
          </cell>
          <cell r="I24" t="str">
            <v>何巍 </v>
          </cell>
          <cell r="J24">
            <v>892</v>
          </cell>
          <cell r="K24">
            <v>97.08</v>
          </cell>
          <cell r="L24">
            <v>86592.6</v>
          </cell>
          <cell r="M24">
            <v>12370.3714285714</v>
          </cell>
        </row>
        <row r="25">
          <cell r="D25">
            <v>730</v>
          </cell>
          <cell r="E25" t="str">
            <v>四川太极新都区新繁镇繁江北路药店</v>
          </cell>
          <cell r="F25" t="str">
            <v>否</v>
          </cell>
          <cell r="G25">
            <v>342</v>
          </cell>
          <cell r="H25" t="str">
            <v>西门二片</v>
          </cell>
          <cell r="I25" t="str">
            <v>林禹帅</v>
          </cell>
          <cell r="J25">
            <v>907</v>
          </cell>
          <cell r="K25">
            <v>95.24</v>
          </cell>
          <cell r="L25">
            <v>86383.47</v>
          </cell>
          <cell r="M25">
            <v>12340.4957142857</v>
          </cell>
        </row>
        <row r="26">
          <cell r="D26">
            <v>744</v>
          </cell>
          <cell r="E26" t="str">
            <v>四川太极武侯区科华街药店</v>
          </cell>
          <cell r="F26" t="str">
            <v/>
          </cell>
          <cell r="G26">
            <v>23</v>
          </cell>
          <cell r="H26" t="str">
            <v>城中片</v>
          </cell>
          <cell r="I26" t="str">
            <v>何巍 </v>
          </cell>
          <cell r="J26">
            <v>792</v>
          </cell>
          <cell r="K26">
            <v>108.54</v>
          </cell>
          <cell r="L26">
            <v>85967.4</v>
          </cell>
          <cell r="M26">
            <v>12281.0571428571</v>
          </cell>
        </row>
        <row r="27">
          <cell r="D27">
            <v>511</v>
          </cell>
          <cell r="E27" t="str">
            <v>四川太极成华杉板桥南一路店</v>
          </cell>
          <cell r="F27" t="str">
            <v>否</v>
          </cell>
          <cell r="G27">
            <v>232</v>
          </cell>
          <cell r="H27" t="str">
            <v>东南片区</v>
          </cell>
          <cell r="I27" t="str">
            <v>曾蕾蕾</v>
          </cell>
          <cell r="J27">
            <v>969</v>
          </cell>
          <cell r="K27">
            <v>88.07</v>
          </cell>
          <cell r="L27">
            <v>85341.52</v>
          </cell>
          <cell r="M27">
            <v>12191.6457142857</v>
          </cell>
        </row>
        <row r="28">
          <cell r="D28">
            <v>379</v>
          </cell>
          <cell r="E28" t="str">
            <v>四川太极土龙路药店</v>
          </cell>
          <cell r="F28" t="str">
            <v>否</v>
          </cell>
          <cell r="G28">
            <v>181</v>
          </cell>
          <cell r="H28" t="str">
            <v>西门一片</v>
          </cell>
          <cell r="I28" t="str">
            <v>刘琴英</v>
          </cell>
          <cell r="J28">
            <v>867</v>
          </cell>
          <cell r="K28">
            <v>96.77</v>
          </cell>
          <cell r="L28">
            <v>83902.49</v>
          </cell>
          <cell r="M28">
            <v>11986.07</v>
          </cell>
        </row>
        <row r="29">
          <cell r="D29">
            <v>102934</v>
          </cell>
          <cell r="E29" t="str">
            <v>四川太极金牛区银河北街药店</v>
          </cell>
          <cell r="F29" t="str">
            <v/>
          </cell>
          <cell r="G29">
            <v>181</v>
          </cell>
          <cell r="H29" t="str">
            <v>西门一片</v>
          </cell>
          <cell r="I29" t="str">
            <v>刘琴英</v>
          </cell>
          <cell r="J29">
            <v>1079</v>
          </cell>
          <cell r="K29">
            <v>77.36</v>
          </cell>
          <cell r="L29">
            <v>83476.44</v>
          </cell>
          <cell r="M29">
            <v>11925.2057142857</v>
          </cell>
        </row>
        <row r="30">
          <cell r="D30">
            <v>737</v>
          </cell>
          <cell r="E30" t="str">
            <v>四川太极高新区大源北街药店</v>
          </cell>
          <cell r="F30" t="str">
            <v>否</v>
          </cell>
          <cell r="G30">
            <v>232</v>
          </cell>
          <cell r="H30" t="str">
            <v>东南片区</v>
          </cell>
          <cell r="I30" t="str">
            <v>曾蕾蕾</v>
          </cell>
          <cell r="J30">
            <v>931</v>
          </cell>
          <cell r="K30">
            <v>84.11</v>
          </cell>
          <cell r="L30">
            <v>78310.16</v>
          </cell>
          <cell r="M30">
            <v>11187.1657142857</v>
          </cell>
        </row>
        <row r="31">
          <cell r="D31">
            <v>387</v>
          </cell>
          <cell r="E31" t="str">
            <v>四川太极新乐中街药店</v>
          </cell>
          <cell r="F31" t="str">
            <v>否</v>
          </cell>
          <cell r="G31">
            <v>232</v>
          </cell>
          <cell r="H31" t="str">
            <v>东南片区</v>
          </cell>
          <cell r="I31" t="str">
            <v>曾蕾蕾</v>
          </cell>
          <cell r="J31">
            <v>909</v>
          </cell>
          <cell r="K31">
            <v>85.97</v>
          </cell>
          <cell r="L31">
            <v>78148.93</v>
          </cell>
          <cell r="M31">
            <v>11164.1328571429</v>
          </cell>
        </row>
        <row r="32">
          <cell r="D32">
            <v>585</v>
          </cell>
          <cell r="E32" t="str">
            <v>四川太极成华区羊子山西路药店（兴元华盛）</v>
          </cell>
          <cell r="F32" t="str">
            <v>否</v>
          </cell>
          <cell r="G32">
            <v>23</v>
          </cell>
          <cell r="H32" t="str">
            <v>城中片</v>
          </cell>
          <cell r="I32" t="str">
            <v>何巍 </v>
          </cell>
          <cell r="J32">
            <v>959</v>
          </cell>
          <cell r="K32">
            <v>80.27</v>
          </cell>
          <cell r="L32">
            <v>76974.55</v>
          </cell>
          <cell r="M32">
            <v>10996.3642857143</v>
          </cell>
        </row>
        <row r="33">
          <cell r="D33">
            <v>357</v>
          </cell>
          <cell r="E33" t="str">
            <v>四川太极清江东路药店</v>
          </cell>
          <cell r="F33" t="str">
            <v>否</v>
          </cell>
          <cell r="G33">
            <v>181</v>
          </cell>
          <cell r="H33" t="str">
            <v>西门一片</v>
          </cell>
          <cell r="I33" t="str">
            <v>刘琴英</v>
          </cell>
          <cell r="J33">
            <v>711</v>
          </cell>
          <cell r="K33">
            <v>107.54</v>
          </cell>
          <cell r="L33">
            <v>76457.98</v>
          </cell>
          <cell r="M33">
            <v>10922.5685714286</v>
          </cell>
        </row>
        <row r="34">
          <cell r="D34">
            <v>103198</v>
          </cell>
          <cell r="E34" t="str">
            <v>四川太极青羊区贝森北路药店</v>
          </cell>
          <cell r="F34" t="str">
            <v/>
          </cell>
          <cell r="G34">
            <v>181</v>
          </cell>
          <cell r="H34" t="str">
            <v>西门一片</v>
          </cell>
          <cell r="I34" t="str">
            <v>刘琴英</v>
          </cell>
          <cell r="J34">
            <v>713</v>
          </cell>
          <cell r="K34">
            <v>105.51</v>
          </cell>
          <cell r="L34">
            <v>75226.03</v>
          </cell>
          <cell r="M34">
            <v>10746.5757142857</v>
          </cell>
        </row>
        <row r="35">
          <cell r="D35">
            <v>106399</v>
          </cell>
          <cell r="E35" t="str">
            <v>四川太极青羊区蜀辉路药店</v>
          </cell>
          <cell r="F35" t="str">
            <v/>
          </cell>
          <cell r="G35">
            <v>342</v>
          </cell>
          <cell r="H35" t="str">
            <v>西门二片</v>
          </cell>
          <cell r="I35" t="str">
            <v>林禹帅</v>
          </cell>
          <cell r="J35">
            <v>784</v>
          </cell>
          <cell r="K35">
            <v>95.81</v>
          </cell>
          <cell r="L35">
            <v>75115.23</v>
          </cell>
          <cell r="M35">
            <v>10730.7471428571</v>
          </cell>
        </row>
        <row r="36">
          <cell r="D36">
            <v>107658</v>
          </cell>
          <cell r="E36" t="str">
            <v>四川太极新都区新都街道万和北路药店</v>
          </cell>
          <cell r="F36" t="str">
            <v/>
          </cell>
          <cell r="G36">
            <v>342</v>
          </cell>
          <cell r="H36" t="str">
            <v>西门二片</v>
          </cell>
          <cell r="I36" t="str">
            <v>林禹帅</v>
          </cell>
          <cell r="J36">
            <v>1059</v>
          </cell>
          <cell r="K36">
            <v>70.81</v>
          </cell>
          <cell r="L36">
            <v>74986.1</v>
          </cell>
          <cell r="M36">
            <v>10712.3</v>
          </cell>
        </row>
        <row r="37">
          <cell r="D37">
            <v>102935</v>
          </cell>
          <cell r="E37" t="str">
            <v>四川太极青羊区童子街药店</v>
          </cell>
          <cell r="F37" t="str">
            <v/>
          </cell>
          <cell r="G37">
            <v>142</v>
          </cell>
          <cell r="H37" t="str">
            <v>旗舰片区</v>
          </cell>
          <cell r="I37" t="str">
            <v>谭勤娟</v>
          </cell>
          <cell r="J37">
            <v>625</v>
          </cell>
          <cell r="K37">
            <v>119.83</v>
          </cell>
          <cell r="L37">
            <v>74892.96</v>
          </cell>
          <cell r="M37">
            <v>10698.9942857143</v>
          </cell>
        </row>
        <row r="38">
          <cell r="D38">
            <v>359</v>
          </cell>
          <cell r="E38" t="str">
            <v>四川太极枣子巷药店</v>
          </cell>
          <cell r="F38" t="str">
            <v>否</v>
          </cell>
          <cell r="G38">
            <v>181</v>
          </cell>
          <cell r="H38" t="str">
            <v>西门一片</v>
          </cell>
          <cell r="I38" t="str">
            <v>刘琴英</v>
          </cell>
          <cell r="J38">
            <v>878</v>
          </cell>
          <cell r="K38">
            <v>84.13</v>
          </cell>
          <cell r="L38">
            <v>73869.28</v>
          </cell>
          <cell r="M38">
            <v>10552.7542857143</v>
          </cell>
        </row>
        <row r="39">
          <cell r="D39">
            <v>377</v>
          </cell>
          <cell r="E39" t="str">
            <v>四川太极新园大道药店</v>
          </cell>
          <cell r="F39" t="str">
            <v>否</v>
          </cell>
          <cell r="G39">
            <v>232</v>
          </cell>
          <cell r="H39" t="str">
            <v>东南片区</v>
          </cell>
          <cell r="I39" t="str">
            <v>曾蕾蕾</v>
          </cell>
          <cell r="J39">
            <v>965</v>
          </cell>
          <cell r="K39">
            <v>75.7</v>
          </cell>
          <cell r="L39">
            <v>73052.1</v>
          </cell>
          <cell r="M39">
            <v>10436.0142857143</v>
          </cell>
        </row>
        <row r="40">
          <cell r="D40">
            <v>105267</v>
          </cell>
          <cell r="E40" t="str">
            <v>四川太极金牛区蜀汉路药店</v>
          </cell>
          <cell r="F40" t="str">
            <v/>
          </cell>
          <cell r="G40">
            <v>181</v>
          </cell>
          <cell r="H40" t="str">
            <v>西门一片</v>
          </cell>
          <cell r="I40" t="str">
            <v>刘琴英</v>
          </cell>
          <cell r="J40">
            <v>788</v>
          </cell>
          <cell r="K40">
            <v>92.68</v>
          </cell>
          <cell r="L40">
            <v>73032.03</v>
          </cell>
          <cell r="M40">
            <v>10433.1471428571</v>
          </cell>
        </row>
        <row r="41">
          <cell r="D41">
            <v>724</v>
          </cell>
          <cell r="E41" t="str">
            <v>四川太极锦江区观音桥街药店</v>
          </cell>
          <cell r="F41" t="str">
            <v>否</v>
          </cell>
          <cell r="G41">
            <v>23</v>
          </cell>
          <cell r="H41" t="str">
            <v>城中片</v>
          </cell>
          <cell r="I41" t="str">
            <v>何巍 </v>
          </cell>
          <cell r="J41">
            <v>836</v>
          </cell>
          <cell r="K41">
            <v>86.82</v>
          </cell>
          <cell r="L41">
            <v>72582.43</v>
          </cell>
          <cell r="M41">
            <v>10368.9185714286</v>
          </cell>
        </row>
        <row r="42">
          <cell r="D42">
            <v>329</v>
          </cell>
          <cell r="E42" t="str">
            <v>四川太极温江店</v>
          </cell>
          <cell r="F42" t="str">
            <v>是</v>
          </cell>
          <cell r="G42">
            <v>342</v>
          </cell>
          <cell r="H42" t="str">
            <v>西门二片</v>
          </cell>
          <cell r="I42" t="str">
            <v>林禹帅</v>
          </cell>
          <cell r="J42">
            <v>444</v>
          </cell>
          <cell r="K42">
            <v>161.82</v>
          </cell>
          <cell r="L42">
            <v>71847.35</v>
          </cell>
          <cell r="M42">
            <v>10263.9071428571</v>
          </cell>
        </row>
        <row r="43">
          <cell r="D43">
            <v>747</v>
          </cell>
          <cell r="E43" t="str">
            <v>四川太极郫县郫筒镇一环路东南段药店</v>
          </cell>
          <cell r="F43" t="str">
            <v/>
          </cell>
          <cell r="G43">
            <v>23</v>
          </cell>
          <cell r="H43" t="str">
            <v>城中片</v>
          </cell>
          <cell r="I43" t="str">
            <v>何巍 </v>
          </cell>
          <cell r="J43">
            <v>665</v>
          </cell>
          <cell r="K43">
            <v>107.46</v>
          </cell>
          <cell r="L43">
            <v>71462.03</v>
          </cell>
          <cell r="M43">
            <v>10208.8614285714</v>
          </cell>
        </row>
        <row r="44">
          <cell r="D44">
            <v>108277</v>
          </cell>
          <cell r="E44" t="str">
            <v>四川太极金牛区银沙路药店</v>
          </cell>
          <cell r="F44" t="str">
            <v/>
          </cell>
          <cell r="G44">
            <v>181</v>
          </cell>
          <cell r="H44" t="str">
            <v>西门一片</v>
          </cell>
          <cell r="I44" t="str">
            <v>刘琴英</v>
          </cell>
          <cell r="J44">
            <v>840</v>
          </cell>
          <cell r="K44">
            <v>84.48</v>
          </cell>
          <cell r="L44">
            <v>70960.4</v>
          </cell>
          <cell r="M44">
            <v>10137.2</v>
          </cell>
        </row>
        <row r="45">
          <cell r="D45">
            <v>111219</v>
          </cell>
          <cell r="E45" t="str">
            <v>四川太极金牛区花照壁药店</v>
          </cell>
          <cell r="F45" t="str">
            <v/>
          </cell>
          <cell r="G45">
            <v>181</v>
          </cell>
          <cell r="H45" t="str">
            <v>西门一片</v>
          </cell>
          <cell r="I45" t="str">
            <v>刘琴英</v>
          </cell>
          <cell r="J45">
            <v>699</v>
          </cell>
          <cell r="K45">
            <v>101.45</v>
          </cell>
          <cell r="L45">
            <v>70914.68</v>
          </cell>
          <cell r="M45">
            <v>10130.6685714286</v>
          </cell>
        </row>
        <row r="46">
          <cell r="D46">
            <v>726</v>
          </cell>
          <cell r="E46" t="str">
            <v>四川太极金牛区交大路第三药店</v>
          </cell>
          <cell r="F46" t="str">
            <v>否</v>
          </cell>
          <cell r="G46">
            <v>181</v>
          </cell>
          <cell r="H46" t="str">
            <v>西门一片</v>
          </cell>
          <cell r="I46" t="str">
            <v>刘琴英</v>
          </cell>
          <cell r="J46">
            <v>854</v>
          </cell>
          <cell r="K46">
            <v>82.62</v>
          </cell>
          <cell r="L46">
            <v>70556.44</v>
          </cell>
          <cell r="M46">
            <v>10079.4914285714</v>
          </cell>
        </row>
        <row r="47">
          <cell r="D47">
            <v>513</v>
          </cell>
          <cell r="E47" t="str">
            <v>四川太极武侯区顺和街店</v>
          </cell>
          <cell r="F47" t="str">
            <v>否</v>
          </cell>
          <cell r="G47">
            <v>181</v>
          </cell>
          <cell r="H47" t="str">
            <v>西门一片</v>
          </cell>
          <cell r="I47" t="str">
            <v>刘琴英</v>
          </cell>
          <cell r="J47">
            <v>772</v>
          </cell>
          <cell r="K47">
            <v>88.77</v>
          </cell>
          <cell r="L47">
            <v>68530.11</v>
          </cell>
          <cell r="M47">
            <v>9790.01571428572</v>
          </cell>
        </row>
        <row r="48">
          <cell r="D48">
            <v>102565</v>
          </cell>
          <cell r="E48" t="str">
            <v>四川太极武侯区佳灵路药店</v>
          </cell>
          <cell r="F48" t="str">
            <v/>
          </cell>
          <cell r="G48">
            <v>181</v>
          </cell>
          <cell r="H48" t="str">
            <v>西门一片</v>
          </cell>
          <cell r="I48" t="str">
            <v>刘琴英</v>
          </cell>
          <cell r="J48">
            <v>856</v>
          </cell>
          <cell r="K48">
            <v>79.82</v>
          </cell>
          <cell r="L48">
            <v>68324.7</v>
          </cell>
          <cell r="M48">
            <v>9760.67142857143</v>
          </cell>
        </row>
        <row r="49">
          <cell r="D49">
            <v>709</v>
          </cell>
          <cell r="E49" t="str">
            <v>四川太极新都区马超东路店</v>
          </cell>
          <cell r="F49" t="str">
            <v>否</v>
          </cell>
          <cell r="G49">
            <v>342</v>
          </cell>
          <cell r="H49" t="str">
            <v>西门二片</v>
          </cell>
          <cell r="I49" t="str">
            <v>林禹帅</v>
          </cell>
          <cell r="J49">
            <v>825</v>
          </cell>
          <cell r="K49">
            <v>82.75</v>
          </cell>
          <cell r="L49">
            <v>68269.17</v>
          </cell>
          <cell r="M49">
            <v>9752.73857142857</v>
          </cell>
        </row>
        <row r="50">
          <cell r="D50">
            <v>54</v>
          </cell>
          <cell r="E50" t="str">
            <v>四川太极怀远店</v>
          </cell>
          <cell r="F50" t="str">
            <v>是</v>
          </cell>
          <cell r="G50">
            <v>341</v>
          </cell>
          <cell r="H50" t="str">
            <v>崇州片</v>
          </cell>
          <cell r="I50" t="str">
            <v>胡建梅</v>
          </cell>
          <cell r="J50">
            <v>820</v>
          </cell>
          <cell r="K50">
            <v>81.95</v>
          </cell>
          <cell r="L50">
            <v>67201.2</v>
          </cell>
          <cell r="M50">
            <v>9600.17142857143</v>
          </cell>
        </row>
        <row r="51">
          <cell r="D51">
            <v>721</v>
          </cell>
          <cell r="E51" t="str">
            <v>四川太极邛崃市临邛镇洪川小区药店</v>
          </cell>
          <cell r="F51" t="str">
            <v>否</v>
          </cell>
          <cell r="G51">
            <v>282</v>
          </cell>
          <cell r="H51" t="str">
            <v>城郊一片</v>
          </cell>
          <cell r="I51" t="str">
            <v>任会茹</v>
          </cell>
          <cell r="J51">
            <v>779</v>
          </cell>
          <cell r="K51">
            <v>84.07</v>
          </cell>
          <cell r="L51">
            <v>65490</v>
          </cell>
          <cell r="M51">
            <v>9355.71428571429</v>
          </cell>
        </row>
        <row r="52">
          <cell r="D52">
            <v>108656</v>
          </cell>
          <cell r="E52" t="str">
            <v>四川太极新津县五津镇五津西路二药房</v>
          </cell>
          <cell r="F52" t="str">
            <v/>
          </cell>
          <cell r="G52">
            <v>281</v>
          </cell>
          <cell r="H52" t="str">
            <v>新津片</v>
          </cell>
          <cell r="I52" t="str">
            <v>王燕丽</v>
          </cell>
          <cell r="J52">
            <v>560</v>
          </cell>
          <cell r="K52">
            <v>116.21</v>
          </cell>
          <cell r="L52">
            <v>65079.32</v>
          </cell>
          <cell r="M52">
            <v>9297.04571428571</v>
          </cell>
        </row>
        <row r="53">
          <cell r="D53">
            <v>587</v>
          </cell>
          <cell r="E53" t="str">
            <v>四川太极都江堰景中路店</v>
          </cell>
          <cell r="F53" t="str">
            <v>否</v>
          </cell>
          <cell r="G53">
            <v>233</v>
          </cell>
          <cell r="H53" t="str">
            <v>都江堰片</v>
          </cell>
          <cell r="I53" t="str">
            <v>苗凯</v>
          </cell>
          <cell r="J53">
            <v>627</v>
          </cell>
          <cell r="K53">
            <v>102.17</v>
          </cell>
          <cell r="L53">
            <v>64058.34</v>
          </cell>
          <cell r="M53">
            <v>9151.19142857143</v>
          </cell>
        </row>
        <row r="54">
          <cell r="D54">
            <v>746</v>
          </cell>
          <cell r="E54" t="str">
            <v>四川太极大邑县晋原镇内蒙古大道桃源药店</v>
          </cell>
          <cell r="F54" t="str">
            <v>否</v>
          </cell>
          <cell r="G54">
            <v>282</v>
          </cell>
          <cell r="H54" t="str">
            <v>城郊一片</v>
          </cell>
          <cell r="I54" t="str">
            <v>任会茹</v>
          </cell>
          <cell r="J54">
            <v>820</v>
          </cell>
          <cell r="K54">
            <v>77.65</v>
          </cell>
          <cell r="L54">
            <v>63670.73</v>
          </cell>
          <cell r="M54">
            <v>9095.81857142857</v>
          </cell>
        </row>
        <row r="55">
          <cell r="D55">
            <v>105751</v>
          </cell>
          <cell r="E55" t="str">
            <v>四川太极高新区新下街药店</v>
          </cell>
          <cell r="F55" t="str">
            <v/>
          </cell>
          <cell r="G55">
            <v>232</v>
          </cell>
          <cell r="H55" t="str">
            <v>东南片区</v>
          </cell>
          <cell r="I55" t="str">
            <v>曾蕾蕾</v>
          </cell>
          <cell r="J55">
            <v>718</v>
          </cell>
          <cell r="K55">
            <v>88.41</v>
          </cell>
          <cell r="L55">
            <v>63475.36</v>
          </cell>
          <cell r="M55">
            <v>9067.90857142857</v>
          </cell>
        </row>
        <row r="56">
          <cell r="D56">
            <v>515</v>
          </cell>
          <cell r="E56" t="str">
            <v>四川太极成华区崔家店路药店</v>
          </cell>
          <cell r="F56" t="str">
            <v>否</v>
          </cell>
          <cell r="G56">
            <v>232</v>
          </cell>
          <cell r="H56" t="str">
            <v>东南片区</v>
          </cell>
          <cell r="I56" t="str">
            <v>曾蕾蕾</v>
          </cell>
          <cell r="J56">
            <v>826</v>
          </cell>
          <cell r="K56">
            <v>76.43</v>
          </cell>
          <cell r="L56">
            <v>63131.83</v>
          </cell>
          <cell r="M56">
            <v>9018.83285714286</v>
          </cell>
        </row>
        <row r="57">
          <cell r="D57">
            <v>106569</v>
          </cell>
          <cell r="E57" t="str">
            <v>四川太极武侯区大悦路药店</v>
          </cell>
          <cell r="F57" t="str">
            <v/>
          </cell>
          <cell r="G57">
            <v>181</v>
          </cell>
          <cell r="H57" t="str">
            <v>西门一片</v>
          </cell>
          <cell r="I57" t="str">
            <v>刘琴英</v>
          </cell>
          <cell r="J57">
            <v>608</v>
          </cell>
          <cell r="K57">
            <v>102.9</v>
          </cell>
          <cell r="L57">
            <v>62560.31</v>
          </cell>
          <cell r="M57">
            <v>8937.18714285714</v>
          </cell>
        </row>
        <row r="58">
          <cell r="D58">
            <v>745</v>
          </cell>
          <cell r="E58" t="str">
            <v>四川太极金牛区金沙路药店</v>
          </cell>
          <cell r="F58" t="str">
            <v/>
          </cell>
          <cell r="G58">
            <v>181</v>
          </cell>
          <cell r="H58" t="str">
            <v>西门一片</v>
          </cell>
          <cell r="I58" t="str">
            <v>刘琴英</v>
          </cell>
          <cell r="J58">
            <v>885</v>
          </cell>
          <cell r="K58">
            <v>70.28</v>
          </cell>
          <cell r="L58">
            <v>62194.48</v>
          </cell>
          <cell r="M58">
            <v>8884.92571428571</v>
          </cell>
        </row>
        <row r="59">
          <cell r="D59">
            <v>399</v>
          </cell>
          <cell r="E59" t="str">
            <v>四川太极高新天久北巷药店</v>
          </cell>
          <cell r="F59" t="str">
            <v>否</v>
          </cell>
          <cell r="G59">
            <v>181</v>
          </cell>
          <cell r="H59" t="str">
            <v>西门一片</v>
          </cell>
          <cell r="I59" t="str">
            <v>刘琴英</v>
          </cell>
          <cell r="J59">
            <v>688</v>
          </cell>
          <cell r="K59">
            <v>89.53</v>
          </cell>
          <cell r="L59">
            <v>61595.89</v>
          </cell>
          <cell r="M59">
            <v>8799.41285714286</v>
          </cell>
        </row>
        <row r="60">
          <cell r="D60">
            <v>104428</v>
          </cell>
          <cell r="E60" t="str">
            <v>四川太极崇州市崇阳镇永康东路药店 </v>
          </cell>
          <cell r="F60" t="str">
            <v/>
          </cell>
          <cell r="G60">
            <v>341</v>
          </cell>
          <cell r="H60" t="str">
            <v>崇州片</v>
          </cell>
          <cell r="I60" t="str">
            <v>胡建梅</v>
          </cell>
          <cell r="J60">
            <v>680</v>
          </cell>
          <cell r="K60">
            <v>87.69</v>
          </cell>
          <cell r="L60">
            <v>59631.85</v>
          </cell>
          <cell r="M60">
            <v>8518.83571428571</v>
          </cell>
        </row>
        <row r="61">
          <cell r="D61">
            <v>539</v>
          </cell>
          <cell r="E61" t="str">
            <v>四川太极大邑县晋原镇子龙路店</v>
          </cell>
          <cell r="F61" t="str">
            <v>否</v>
          </cell>
          <cell r="G61">
            <v>282</v>
          </cell>
          <cell r="H61" t="str">
            <v>城郊一片</v>
          </cell>
          <cell r="I61" t="str">
            <v>任会茹</v>
          </cell>
          <cell r="J61">
            <v>634</v>
          </cell>
          <cell r="K61">
            <v>94.05</v>
          </cell>
          <cell r="L61">
            <v>59627.22</v>
          </cell>
          <cell r="M61">
            <v>8518.17428571429</v>
          </cell>
        </row>
        <row r="62">
          <cell r="D62">
            <v>105910</v>
          </cell>
          <cell r="E62" t="str">
            <v>四川太极高新区紫薇东路药店</v>
          </cell>
          <cell r="F62" t="str">
            <v/>
          </cell>
          <cell r="G62">
            <v>181</v>
          </cell>
          <cell r="H62" t="str">
            <v>西门一片</v>
          </cell>
          <cell r="I62" t="str">
            <v>刘琴英</v>
          </cell>
          <cell r="J62">
            <v>772</v>
          </cell>
          <cell r="K62">
            <v>76.67</v>
          </cell>
          <cell r="L62">
            <v>59189.15</v>
          </cell>
          <cell r="M62">
            <v>8455.59285714286</v>
          </cell>
        </row>
        <row r="63">
          <cell r="D63">
            <v>355</v>
          </cell>
          <cell r="E63" t="str">
            <v>四川太极双林路药店</v>
          </cell>
          <cell r="F63" t="str">
            <v>是</v>
          </cell>
          <cell r="G63">
            <v>232</v>
          </cell>
          <cell r="H63" t="str">
            <v>东南片区</v>
          </cell>
          <cell r="I63" t="str">
            <v>曾蕾蕾</v>
          </cell>
          <cell r="J63">
            <v>543</v>
          </cell>
          <cell r="K63">
            <v>108.51</v>
          </cell>
          <cell r="L63">
            <v>58922.15</v>
          </cell>
          <cell r="M63">
            <v>8417.45</v>
          </cell>
        </row>
        <row r="64">
          <cell r="D64">
            <v>572</v>
          </cell>
          <cell r="E64" t="str">
            <v>四川太极郫县郫筒镇东大街药店</v>
          </cell>
          <cell r="F64" t="str">
            <v>否</v>
          </cell>
          <cell r="G64">
            <v>23</v>
          </cell>
          <cell r="H64" t="str">
            <v>城中片</v>
          </cell>
          <cell r="I64" t="str">
            <v>何巍 </v>
          </cell>
          <cell r="J64">
            <v>659</v>
          </cell>
          <cell r="K64">
            <v>87.08</v>
          </cell>
          <cell r="L64">
            <v>57383.25</v>
          </cell>
          <cell r="M64">
            <v>8197.60714285714</v>
          </cell>
        </row>
        <row r="65">
          <cell r="D65">
            <v>107728</v>
          </cell>
          <cell r="E65" t="str">
            <v>四川太极大邑县晋原镇北街药店</v>
          </cell>
          <cell r="F65" t="str">
            <v/>
          </cell>
          <cell r="G65">
            <v>282</v>
          </cell>
          <cell r="H65" t="str">
            <v>城郊一片</v>
          </cell>
          <cell r="I65" t="str">
            <v>任会茹</v>
          </cell>
          <cell r="J65">
            <v>560</v>
          </cell>
          <cell r="K65">
            <v>101.37</v>
          </cell>
          <cell r="L65">
            <v>56767.1</v>
          </cell>
          <cell r="M65">
            <v>8109.58571428571</v>
          </cell>
        </row>
        <row r="66">
          <cell r="D66">
            <v>106865</v>
          </cell>
          <cell r="E66" t="str">
            <v>四川太极武侯区丝竹路药店</v>
          </cell>
          <cell r="F66" t="str">
            <v/>
          </cell>
          <cell r="G66">
            <v>142</v>
          </cell>
          <cell r="H66" t="str">
            <v>旗舰片区</v>
          </cell>
          <cell r="I66" t="str">
            <v>谭勤娟</v>
          </cell>
          <cell r="J66">
            <v>641</v>
          </cell>
          <cell r="K66">
            <v>87.87</v>
          </cell>
          <cell r="L66">
            <v>56327.04</v>
          </cell>
          <cell r="M66">
            <v>8046.72</v>
          </cell>
        </row>
        <row r="67">
          <cell r="D67">
            <v>117184</v>
          </cell>
          <cell r="E67" t="str">
            <v>四川太极锦江区静沙南路药店</v>
          </cell>
          <cell r="F67" t="str">
            <v/>
          </cell>
          <cell r="G67">
            <v>23</v>
          </cell>
          <cell r="H67" t="str">
            <v>城中片</v>
          </cell>
          <cell r="I67" t="str">
            <v>何巍 </v>
          </cell>
          <cell r="J67">
            <v>664</v>
          </cell>
          <cell r="K67">
            <v>84.63</v>
          </cell>
          <cell r="L67">
            <v>56196.15</v>
          </cell>
          <cell r="M67">
            <v>8028.02142857143</v>
          </cell>
        </row>
        <row r="68">
          <cell r="D68">
            <v>598</v>
          </cell>
          <cell r="E68" t="str">
            <v>四川太极锦江区水杉街药店</v>
          </cell>
          <cell r="F68" t="str">
            <v>否</v>
          </cell>
          <cell r="G68">
            <v>23</v>
          </cell>
          <cell r="H68" t="str">
            <v>城中片</v>
          </cell>
          <cell r="I68" t="str">
            <v>何巍 </v>
          </cell>
          <cell r="J68">
            <v>822</v>
          </cell>
          <cell r="K68">
            <v>68</v>
          </cell>
          <cell r="L68">
            <v>55893.13</v>
          </cell>
          <cell r="M68">
            <v>7984.73285714286</v>
          </cell>
        </row>
        <row r="69">
          <cell r="D69">
            <v>114622</v>
          </cell>
          <cell r="E69" t="str">
            <v>四川太极成华区东昌路一药店</v>
          </cell>
          <cell r="F69" t="str">
            <v/>
          </cell>
          <cell r="G69">
            <v>23</v>
          </cell>
          <cell r="H69" t="str">
            <v>城中片</v>
          </cell>
          <cell r="I69" t="str">
            <v>何巍 </v>
          </cell>
          <cell r="J69">
            <v>904</v>
          </cell>
          <cell r="K69">
            <v>61.78</v>
          </cell>
          <cell r="L69">
            <v>55844.76</v>
          </cell>
          <cell r="M69">
            <v>7977.82285714286</v>
          </cell>
        </row>
        <row r="70">
          <cell r="D70">
            <v>754</v>
          </cell>
          <cell r="E70" t="str">
            <v>四川太极崇州市崇阳镇尚贤坊街药店</v>
          </cell>
          <cell r="F70" t="str">
            <v/>
          </cell>
          <cell r="G70">
            <v>341</v>
          </cell>
          <cell r="H70" t="str">
            <v>崇州片</v>
          </cell>
          <cell r="I70" t="str">
            <v>胡建梅</v>
          </cell>
          <cell r="J70">
            <v>636</v>
          </cell>
          <cell r="K70">
            <v>85.92</v>
          </cell>
          <cell r="L70">
            <v>54642.08</v>
          </cell>
          <cell r="M70">
            <v>7806.01142857143</v>
          </cell>
        </row>
        <row r="71">
          <cell r="D71">
            <v>716</v>
          </cell>
          <cell r="E71" t="str">
            <v>四川太极大邑县沙渠镇方圆路药店</v>
          </cell>
          <cell r="F71" t="str">
            <v>否</v>
          </cell>
          <cell r="G71">
            <v>282</v>
          </cell>
          <cell r="H71" t="str">
            <v>城郊一片</v>
          </cell>
          <cell r="I71" t="str">
            <v>任会茹</v>
          </cell>
          <cell r="J71">
            <v>591</v>
          </cell>
          <cell r="K71">
            <v>92.15</v>
          </cell>
          <cell r="L71">
            <v>54463.32</v>
          </cell>
          <cell r="M71">
            <v>7780.47428571429</v>
          </cell>
        </row>
        <row r="72">
          <cell r="D72">
            <v>351</v>
          </cell>
          <cell r="E72" t="str">
            <v>四川太极都江堰药店</v>
          </cell>
          <cell r="F72" t="str">
            <v>是</v>
          </cell>
          <cell r="G72">
            <v>233</v>
          </cell>
          <cell r="H72" t="str">
            <v>都江堰片</v>
          </cell>
          <cell r="I72" t="str">
            <v>苗凯</v>
          </cell>
          <cell r="J72">
            <v>398</v>
          </cell>
          <cell r="K72">
            <v>132.57</v>
          </cell>
          <cell r="L72">
            <v>52762.89</v>
          </cell>
          <cell r="M72">
            <v>7537.55571428571</v>
          </cell>
        </row>
        <row r="73">
          <cell r="D73">
            <v>717</v>
          </cell>
          <cell r="E73" t="str">
            <v>四川太极大邑县晋原镇通达东路五段药店</v>
          </cell>
          <cell r="F73" t="str">
            <v>否</v>
          </cell>
          <cell r="G73">
            <v>282</v>
          </cell>
          <cell r="H73" t="str">
            <v>城郊一片</v>
          </cell>
          <cell r="I73" t="str">
            <v>任会茹</v>
          </cell>
          <cell r="J73">
            <v>597</v>
          </cell>
          <cell r="K73">
            <v>87.37</v>
          </cell>
          <cell r="L73">
            <v>52160.78</v>
          </cell>
          <cell r="M73">
            <v>7451.54</v>
          </cell>
        </row>
        <row r="74">
          <cell r="D74">
            <v>103639</v>
          </cell>
          <cell r="E74" t="str">
            <v>四川太极成华区金马河路药店</v>
          </cell>
          <cell r="F74" t="str">
            <v/>
          </cell>
          <cell r="G74">
            <v>232</v>
          </cell>
          <cell r="H74" t="str">
            <v>东南片区</v>
          </cell>
          <cell r="I74" t="str">
            <v>曾蕾蕾</v>
          </cell>
          <cell r="J74">
            <v>617</v>
          </cell>
          <cell r="K74">
            <v>84.07</v>
          </cell>
          <cell r="L74">
            <v>51870.72</v>
          </cell>
          <cell r="M74">
            <v>7410.10285714286</v>
          </cell>
        </row>
        <row r="75">
          <cell r="D75">
            <v>101453</v>
          </cell>
          <cell r="E75" t="str">
            <v>四川太极温江区公平街道江安路药店</v>
          </cell>
          <cell r="F75" t="str">
            <v/>
          </cell>
          <cell r="G75">
            <v>342</v>
          </cell>
          <cell r="H75" t="str">
            <v>西门二片</v>
          </cell>
          <cell r="I75" t="str">
            <v>林禹帅</v>
          </cell>
          <cell r="J75">
            <v>568</v>
          </cell>
          <cell r="K75">
            <v>90.95</v>
          </cell>
          <cell r="L75">
            <v>51657.46</v>
          </cell>
          <cell r="M75">
            <v>7379.63714285714</v>
          </cell>
        </row>
        <row r="76">
          <cell r="D76">
            <v>115971</v>
          </cell>
          <cell r="E76" t="str">
            <v>四川太极高新区天顺路药店</v>
          </cell>
          <cell r="F76" t="str">
            <v/>
          </cell>
          <cell r="G76">
            <v>181</v>
          </cell>
          <cell r="H76" t="str">
            <v>西门一片</v>
          </cell>
          <cell r="I76" t="str">
            <v>刘琴英</v>
          </cell>
          <cell r="J76">
            <v>413</v>
          </cell>
          <cell r="K76">
            <v>117.85</v>
          </cell>
          <cell r="L76">
            <v>48673.65</v>
          </cell>
          <cell r="M76">
            <v>6953.37857142857</v>
          </cell>
        </row>
        <row r="77">
          <cell r="D77">
            <v>113299</v>
          </cell>
          <cell r="E77" t="str">
            <v>四川太极武侯区倪家桥路药店</v>
          </cell>
          <cell r="F77" t="str">
            <v/>
          </cell>
          <cell r="G77">
            <v>23</v>
          </cell>
          <cell r="H77" t="str">
            <v>城中片</v>
          </cell>
          <cell r="I77" t="str">
            <v>何巍 </v>
          </cell>
          <cell r="J77">
            <v>488</v>
          </cell>
          <cell r="K77">
            <v>99.68</v>
          </cell>
          <cell r="L77">
            <v>48646.26</v>
          </cell>
          <cell r="M77">
            <v>6949.46571428571</v>
          </cell>
        </row>
        <row r="78">
          <cell r="D78">
            <v>102564</v>
          </cell>
          <cell r="E78" t="str">
            <v>四川太极邛崃市临邛镇翠荫街药店</v>
          </cell>
          <cell r="F78" t="str">
            <v/>
          </cell>
          <cell r="G78">
            <v>282</v>
          </cell>
          <cell r="H78" t="str">
            <v>城郊一片</v>
          </cell>
          <cell r="I78" t="str">
            <v>任会茹</v>
          </cell>
          <cell r="J78">
            <v>457</v>
          </cell>
          <cell r="K78">
            <v>106.42</v>
          </cell>
          <cell r="L78">
            <v>48632.26</v>
          </cell>
          <cell r="M78">
            <v>6947.46571428571</v>
          </cell>
        </row>
        <row r="79">
          <cell r="D79">
            <v>114286</v>
          </cell>
          <cell r="E79" t="str">
            <v>四川太极青羊区光华北五路药店</v>
          </cell>
          <cell r="F79" t="str">
            <v/>
          </cell>
          <cell r="G79">
            <v>342</v>
          </cell>
          <cell r="H79" t="str">
            <v>西门二片</v>
          </cell>
          <cell r="I79" t="str">
            <v>林禹帅</v>
          </cell>
          <cell r="J79">
            <v>709</v>
          </cell>
          <cell r="K79">
            <v>68.11</v>
          </cell>
          <cell r="L79">
            <v>48291.64</v>
          </cell>
          <cell r="M79">
            <v>6898.80571428571</v>
          </cell>
        </row>
        <row r="80">
          <cell r="D80">
            <v>704</v>
          </cell>
          <cell r="E80" t="str">
            <v>四川太极都江堰奎光路中段药店</v>
          </cell>
          <cell r="F80" t="str">
            <v>否</v>
          </cell>
          <cell r="G80">
            <v>233</v>
          </cell>
          <cell r="H80" t="str">
            <v>都江堰片</v>
          </cell>
          <cell r="I80" t="str">
            <v>苗凯</v>
          </cell>
          <cell r="J80">
            <v>589</v>
          </cell>
          <cell r="K80">
            <v>81.69</v>
          </cell>
          <cell r="L80">
            <v>48114.14</v>
          </cell>
          <cell r="M80">
            <v>6873.44857142857</v>
          </cell>
        </row>
        <row r="81">
          <cell r="D81">
            <v>748</v>
          </cell>
          <cell r="E81" t="str">
            <v>四川太极大邑县晋原镇东街药店</v>
          </cell>
          <cell r="F81" t="str">
            <v/>
          </cell>
          <cell r="G81">
            <v>282</v>
          </cell>
          <cell r="H81" t="str">
            <v>城郊一片</v>
          </cell>
          <cell r="I81" t="str">
            <v>任会茹</v>
          </cell>
          <cell r="J81">
            <v>526</v>
          </cell>
          <cell r="K81">
            <v>91.23</v>
          </cell>
          <cell r="L81">
            <v>47989.16</v>
          </cell>
          <cell r="M81">
            <v>6855.59428571429</v>
          </cell>
        </row>
        <row r="82">
          <cell r="D82">
            <v>106485</v>
          </cell>
          <cell r="E82" t="str">
            <v>四川太极成都高新区元华二巷药店</v>
          </cell>
          <cell r="F82" t="str">
            <v/>
          </cell>
          <cell r="G82">
            <v>142</v>
          </cell>
          <cell r="H82" t="str">
            <v>旗舰片区</v>
          </cell>
          <cell r="I82" t="str">
            <v>谭勤娟</v>
          </cell>
          <cell r="J82">
            <v>487</v>
          </cell>
          <cell r="K82">
            <v>98.4</v>
          </cell>
          <cell r="L82">
            <v>47919.7</v>
          </cell>
          <cell r="M82">
            <v>6845.67142857143</v>
          </cell>
        </row>
        <row r="83">
          <cell r="D83">
            <v>102479</v>
          </cell>
          <cell r="E83" t="str">
            <v>四川太极锦江区劼人路药店</v>
          </cell>
          <cell r="F83" t="str">
            <v/>
          </cell>
          <cell r="G83">
            <v>23</v>
          </cell>
          <cell r="H83" t="str">
            <v>城中片</v>
          </cell>
          <cell r="I83" t="str">
            <v>何巍 </v>
          </cell>
          <cell r="J83">
            <v>537</v>
          </cell>
          <cell r="K83">
            <v>87.95</v>
          </cell>
          <cell r="L83">
            <v>47226.72</v>
          </cell>
          <cell r="M83">
            <v>6746.67428571429</v>
          </cell>
        </row>
        <row r="84">
          <cell r="D84">
            <v>103199</v>
          </cell>
          <cell r="E84" t="str">
            <v>四川太极成华区西林一街药店</v>
          </cell>
          <cell r="F84" t="str">
            <v/>
          </cell>
          <cell r="G84">
            <v>23</v>
          </cell>
          <cell r="H84" t="str">
            <v>城中片</v>
          </cell>
          <cell r="I84" t="str">
            <v>何巍 </v>
          </cell>
          <cell r="J84">
            <v>775</v>
          </cell>
          <cell r="K84">
            <v>60.74</v>
          </cell>
          <cell r="L84">
            <v>47072.84</v>
          </cell>
          <cell r="M84">
            <v>6724.69142857143</v>
          </cell>
        </row>
        <row r="85">
          <cell r="D85">
            <v>391</v>
          </cell>
          <cell r="E85" t="str">
            <v>四川太极金丝街药店</v>
          </cell>
          <cell r="F85" t="str">
            <v>否</v>
          </cell>
          <cell r="G85">
            <v>23</v>
          </cell>
          <cell r="H85" t="str">
            <v>城中片</v>
          </cell>
          <cell r="I85" t="str">
            <v>何巍 </v>
          </cell>
          <cell r="J85">
            <v>540</v>
          </cell>
          <cell r="K85">
            <v>85.82</v>
          </cell>
          <cell r="L85">
            <v>46343.39</v>
          </cell>
          <cell r="M85">
            <v>6620.48428571429</v>
          </cell>
        </row>
        <row r="86">
          <cell r="D86">
            <v>104430</v>
          </cell>
          <cell r="E86" t="str">
            <v>四川太极高新区中和大道药店</v>
          </cell>
          <cell r="F86" t="str">
            <v/>
          </cell>
          <cell r="G86">
            <v>232</v>
          </cell>
          <cell r="H86" t="str">
            <v>东南片区</v>
          </cell>
          <cell r="I86" t="str">
            <v>曾蕾蕾</v>
          </cell>
          <cell r="J86">
            <v>553</v>
          </cell>
          <cell r="K86">
            <v>83.48</v>
          </cell>
          <cell r="L86">
            <v>46164.16</v>
          </cell>
          <cell r="M86">
            <v>6594.88</v>
          </cell>
        </row>
        <row r="87">
          <cell r="D87">
            <v>549</v>
          </cell>
          <cell r="E87" t="str">
            <v>四川太极大邑县晋源镇东壕沟段药店</v>
          </cell>
          <cell r="F87" t="str">
            <v>否</v>
          </cell>
          <cell r="G87">
            <v>282</v>
          </cell>
          <cell r="H87" t="str">
            <v>城郊一片</v>
          </cell>
          <cell r="I87" t="str">
            <v>任会茹</v>
          </cell>
          <cell r="J87">
            <v>383</v>
          </cell>
          <cell r="K87">
            <v>119.69</v>
          </cell>
          <cell r="L87">
            <v>45842.88</v>
          </cell>
          <cell r="M87">
            <v>6548.98285714286</v>
          </cell>
        </row>
        <row r="88">
          <cell r="D88">
            <v>710</v>
          </cell>
          <cell r="E88" t="str">
            <v>四川太极都江堰市蒲阳镇堰问道西路药店</v>
          </cell>
          <cell r="F88" t="str">
            <v>否</v>
          </cell>
          <cell r="G88">
            <v>233</v>
          </cell>
          <cell r="H88" t="str">
            <v>都江堰片</v>
          </cell>
          <cell r="I88" t="str">
            <v>苗凯</v>
          </cell>
          <cell r="J88">
            <v>528</v>
          </cell>
          <cell r="K88">
            <v>86.78</v>
          </cell>
          <cell r="L88">
            <v>45817.77</v>
          </cell>
          <cell r="M88">
            <v>6545.39571428571</v>
          </cell>
        </row>
        <row r="89">
          <cell r="D89">
            <v>117310</v>
          </cell>
          <cell r="E89" t="str">
            <v>四川太极武侯区长寿路药店</v>
          </cell>
          <cell r="F89" t="str">
            <v/>
          </cell>
          <cell r="G89">
            <v>181</v>
          </cell>
          <cell r="H89" t="str">
            <v>西门一片</v>
          </cell>
          <cell r="I89" t="str">
            <v>刘琴英</v>
          </cell>
          <cell r="J89">
            <v>464</v>
          </cell>
          <cell r="K89">
            <v>96.59</v>
          </cell>
          <cell r="L89">
            <v>44817.42</v>
          </cell>
          <cell r="M89">
            <v>6402.48857142857</v>
          </cell>
        </row>
        <row r="90">
          <cell r="D90">
            <v>308</v>
          </cell>
          <cell r="E90" t="str">
            <v>四川太极红星店</v>
          </cell>
          <cell r="F90" t="str">
            <v>是</v>
          </cell>
          <cell r="G90">
            <v>23</v>
          </cell>
          <cell r="H90" t="str">
            <v>城中片</v>
          </cell>
          <cell r="I90" t="str">
            <v>何巍 </v>
          </cell>
          <cell r="J90">
            <v>600</v>
          </cell>
          <cell r="K90">
            <v>74.25</v>
          </cell>
          <cell r="L90">
            <v>44549.59</v>
          </cell>
          <cell r="M90">
            <v>6364.22714285714</v>
          </cell>
        </row>
        <row r="91">
          <cell r="D91">
            <v>311</v>
          </cell>
          <cell r="E91" t="str">
            <v>四川太极西部店</v>
          </cell>
          <cell r="F91" t="str">
            <v>是</v>
          </cell>
          <cell r="G91">
            <v>181</v>
          </cell>
          <cell r="H91" t="str">
            <v>西门一片</v>
          </cell>
          <cell r="I91" t="str">
            <v>刘琴英</v>
          </cell>
          <cell r="J91">
            <v>239</v>
          </cell>
          <cell r="K91">
            <v>183.86</v>
          </cell>
          <cell r="L91">
            <v>43943.53</v>
          </cell>
          <cell r="M91">
            <v>6277.64714285714</v>
          </cell>
        </row>
        <row r="92">
          <cell r="D92">
            <v>713</v>
          </cell>
          <cell r="E92" t="str">
            <v>四川太极都江堰聚源镇药店</v>
          </cell>
          <cell r="F92" t="str">
            <v>否</v>
          </cell>
          <cell r="G92">
            <v>233</v>
          </cell>
          <cell r="H92" t="str">
            <v>都江堰片</v>
          </cell>
          <cell r="I92" t="str">
            <v>苗凯</v>
          </cell>
          <cell r="J92">
            <v>389</v>
          </cell>
          <cell r="K92">
            <v>111.51</v>
          </cell>
          <cell r="L92">
            <v>43377.25</v>
          </cell>
          <cell r="M92">
            <v>6196.75</v>
          </cell>
        </row>
        <row r="93">
          <cell r="D93">
            <v>594</v>
          </cell>
          <cell r="E93" t="str">
            <v>四川太极大邑县安仁镇千禧街药店</v>
          </cell>
          <cell r="F93" t="str">
            <v>否</v>
          </cell>
          <cell r="G93">
            <v>282</v>
          </cell>
          <cell r="H93" t="str">
            <v>城郊一片</v>
          </cell>
          <cell r="I93" t="str">
            <v>任会茹</v>
          </cell>
          <cell r="J93">
            <v>449</v>
          </cell>
          <cell r="K93">
            <v>96.42</v>
          </cell>
          <cell r="L93">
            <v>43294.2</v>
          </cell>
          <cell r="M93">
            <v>6184.88571428571</v>
          </cell>
        </row>
        <row r="94">
          <cell r="D94">
            <v>738</v>
          </cell>
          <cell r="E94" t="str">
            <v>四川太极都江堰市蒲阳路药店</v>
          </cell>
          <cell r="F94" t="str">
            <v>否</v>
          </cell>
          <cell r="G94">
            <v>233</v>
          </cell>
          <cell r="H94" t="str">
            <v>都江堰片</v>
          </cell>
          <cell r="I94" t="str">
            <v>苗凯</v>
          </cell>
          <cell r="J94">
            <v>455</v>
          </cell>
          <cell r="K94">
            <v>95.15</v>
          </cell>
          <cell r="L94">
            <v>43291.14</v>
          </cell>
          <cell r="M94">
            <v>6184.44857142857</v>
          </cell>
        </row>
        <row r="95">
          <cell r="D95">
            <v>706</v>
          </cell>
          <cell r="E95" t="str">
            <v>四川太极都江堰幸福镇翔凤路药店</v>
          </cell>
          <cell r="F95" t="str">
            <v>否</v>
          </cell>
          <cell r="G95">
            <v>233</v>
          </cell>
          <cell r="H95" t="str">
            <v>都江堰片</v>
          </cell>
          <cell r="I95" t="str">
            <v>苗凯</v>
          </cell>
          <cell r="J95">
            <v>461</v>
          </cell>
          <cell r="K95">
            <v>89.84</v>
          </cell>
          <cell r="L95">
            <v>41414.43</v>
          </cell>
          <cell r="M95">
            <v>5916.34714285714</v>
          </cell>
        </row>
        <row r="96">
          <cell r="D96">
            <v>733</v>
          </cell>
          <cell r="E96" t="str">
            <v>四川太极双流区东升街道三强西路药店</v>
          </cell>
          <cell r="F96" t="str">
            <v>否</v>
          </cell>
          <cell r="G96">
            <v>232</v>
          </cell>
          <cell r="H96" t="str">
            <v>东南片区</v>
          </cell>
          <cell r="I96" t="str">
            <v>曾蕾蕾</v>
          </cell>
          <cell r="J96">
            <v>593</v>
          </cell>
          <cell r="K96">
            <v>69.41</v>
          </cell>
          <cell r="L96">
            <v>41162.44</v>
          </cell>
          <cell r="M96">
            <v>5880.34857142857</v>
          </cell>
        </row>
        <row r="97">
          <cell r="D97">
            <v>723</v>
          </cell>
          <cell r="E97" t="str">
            <v>四川太极锦江区柳翠路药店</v>
          </cell>
          <cell r="F97" t="str">
            <v>否</v>
          </cell>
          <cell r="G97">
            <v>23</v>
          </cell>
          <cell r="H97" t="str">
            <v>城中片</v>
          </cell>
          <cell r="I97" t="str">
            <v>何巍 </v>
          </cell>
          <cell r="J97">
            <v>554</v>
          </cell>
          <cell r="K97">
            <v>74.29</v>
          </cell>
          <cell r="L97">
            <v>41158.35</v>
          </cell>
          <cell r="M97">
            <v>5879.76428571429</v>
          </cell>
        </row>
        <row r="98">
          <cell r="D98">
            <v>740</v>
          </cell>
          <cell r="E98" t="str">
            <v>四川太极成华区华康路药店</v>
          </cell>
          <cell r="F98" t="str">
            <v/>
          </cell>
          <cell r="G98">
            <v>232</v>
          </cell>
          <cell r="H98" t="str">
            <v>东南片区</v>
          </cell>
          <cell r="I98" t="str">
            <v>曾蕾蕾</v>
          </cell>
          <cell r="J98">
            <v>565</v>
          </cell>
          <cell r="K98">
            <v>70.26</v>
          </cell>
          <cell r="L98">
            <v>39699.03</v>
          </cell>
          <cell r="M98">
            <v>5671.29</v>
          </cell>
        </row>
        <row r="99">
          <cell r="D99">
            <v>732</v>
          </cell>
          <cell r="E99" t="str">
            <v>四川太极邛崃市羊安镇永康大道药店</v>
          </cell>
          <cell r="F99" t="str">
            <v>否</v>
          </cell>
          <cell r="G99">
            <v>282</v>
          </cell>
          <cell r="H99" t="str">
            <v>城郊一片</v>
          </cell>
          <cell r="I99" t="str">
            <v>任会茹</v>
          </cell>
          <cell r="J99">
            <v>492</v>
          </cell>
          <cell r="K99">
            <v>80.24</v>
          </cell>
          <cell r="L99">
            <v>39477.41</v>
          </cell>
          <cell r="M99">
            <v>5639.63</v>
          </cell>
        </row>
        <row r="100">
          <cell r="D100">
            <v>118074</v>
          </cell>
          <cell r="E100" t="str">
            <v>四川太极高新区泰和二街药店</v>
          </cell>
          <cell r="F100" t="str">
            <v/>
          </cell>
          <cell r="G100">
            <v>232</v>
          </cell>
          <cell r="H100" t="str">
            <v>东南片区</v>
          </cell>
          <cell r="I100" t="str">
            <v>曾蕾蕾</v>
          </cell>
          <cell r="J100">
            <v>640</v>
          </cell>
          <cell r="K100">
            <v>60.84</v>
          </cell>
          <cell r="L100">
            <v>38937.71</v>
          </cell>
          <cell r="M100">
            <v>5562.53</v>
          </cell>
        </row>
        <row r="101">
          <cell r="D101">
            <v>743</v>
          </cell>
          <cell r="E101" t="str">
            <v>四川太极成华区万宇路药店</v>
          </cell>
          <cell r="F101" t="str">
            <v/>
          </cell>
          <cell r="G101">
            <v>232</v>
          </cell>
          <cell r="H101" t="str">
            <v>东南片区</v>
          </cell>
          <cell r="I101" t="str">
            <v>曾蕾蕾</v>
          </cell>
          <cell r="J101">
            <v>533</v>
          </cell>
          <cell r="K101">
            <v>72.71</v>
          </cell>
          <cell r="L101">
            <v>38753.34</v>
          </cell>
          <cell r="M101">
            <v>5536.19142857143</v>
          </cell>
        </row>
        <row r="102">
          <cell r="D102">
            <v>752</v>
          </cell>
          <cell r="E102" t="str">
            <v>四川太极大药房连锁有限公司武侯区聚萃街药店</v>
          </cell>
          <cell r="F102" t="str">
            <v/>
          </cell>
          <cell r="G102">
            <v>342</v>
          </cell>
          <cell r="H102" t="str">
            <v>西门二片</v>
          </cell>
          <cell r="I102" t="str">
            <v>林禹帅</v>
          </cell>
          <cell r="J102">
            <v>569</v>
          </cell>
          <cell r="K102">
            <v>67.79</v>
          </cell>
          <cell r="L102">
            <v>38574.66</v>
          </cell>
          <cell r="M102">
            <v>5510.66571428571</v>
          </cell>
        </row>
        <row r="103">
          <cell r="D103">
            <v>727</v>
          </cell>
          <cell r="E103" t="str">
            <v>四川太极金牛区黄苑东街药店</v>
          </cell>
          <cell r="F103" t="str">
            <v>否</v>
          </cell>
          <cell r="G103">
            <v>181</v>
          </cell>
          <cell r="H103" t="str">
            <v>西门一片</v>
          </cell>
          <cell r="I103" t="str">
            <v>刘琴英</v>
          </cell>
          <cell r="J103">
            <v>507</v>
          </cell>
          <cell r="K103">
            <v>75.92</v>
          </cell>
          <cell r="L103">
            <v>38493.26</v>
          </cell>
          <cell r="M103">
            <v>5499.03714285714</v>
          </cell>
        </row>
        <row r="104">
          <cell r="D104">
            <v>570</v>
          </cell>
          <cell r="E104" t="str">
            <v>四川太极青羊区大石西路药店</v>
          </cell>
          <cell r="F104" t="str">
            <v>否</v>
          </cell>
          <cell r="G104">
            <v>342</v>
          </cell>
          <cell r="H104" t="str">
            <v>西门二片</v>
          </cell>
          <cell r="I104" t="str">
            <v>林禹帅</v>
          </cell>
          <cell r="J104">
            <v>524</v>
          </cell>
          <cell r="K104">
            <v>72.8</v>
          </cell>
          <cell r="L104">
            <v>38147.44</v>
          </cell>
          <cell r="M104">
            <v>5449.63428571429</v>
          </cell>
        </row>
        <row r="105">
          <cell r="D105">
            <v>118151</v>
          </cell>
          <cell r="E105" t="str">
            <v>四川太极金牛区沙湾东一路药店</v>
          </cell>
          <cell r="F105" t="str">
            <v/>
          </cell>
          <cell r="G105">
            <v>181</v>
          </cell>
          <cell r="H105" t="str">
            <v>西门一片</v>
          </cell>
          <cell r="I105" t="str">
            <v>刘琴英</v>
          </cell>
          <cell r="J105">
            <v>433</v>
          </cell>
          <cell r="K105">
            <v>86.98</v>
          </cell>
          <cell r="L105">
            <v>37661.94</v>
          </cell>
          <cell r="M105">
            <v>5380.27714285714</v>
          </cell>
        </row>
        <row r="106">
          <cell r="D106">
            <v>120844</v>
          </cell>
          <cell r="E106" t="str">
            <v>四川太极彭州市致和镇南三环路药店</v>
          </cell>
          <cell r="F106" t="str">
            <v/>
          </cell>
          <cell r="G106">
            <v>342</v>
          </cell>
          <cell r="H106" t="str">
            <v>西门二片</v>
          </cell>
          <cell r="I106" t="str">
            <v>林禹帅</v>
          </cell>
          <cell r="J106">
            <v>417</v>
          </cell>
          <cell r="K106">
            <v>89.91</v>
          </cell>
          <cell r="L106">
            <v>37490.47</v>
          </cell>
          <cell r="M106">
            <v>5355.78142857143</v>
          </cell>
        </row>
        <row r="107">
          <cell r="D107">
            <v>116919</v>
          </cell>
          <cell r="E107" t="str">
            <v>四川太极武侯区科华北路药店</v>
          </cell>
          <cell r="F107" t="str">
            <v/>
          </cell>
          <cell r="G107">
            <v>142</v>
          </cell>
          <cell r="H107" t="str">
            <v>旗舰片区</v>
          </cell>
          <cell r="I107" t="str">
            <v>谭勤娟</v>
          </cell>
          <cell r="J107">
            <v>521</v>
          </cell>
          <cell r="K107">
            <v>69.86</v>
          </cell>
          <cell r="L107">
            <v>36396.54</v>
          </cell>
          <cell r="M107">
            <v>5199.50571428571</v>
          </cell>
        </row>
        <row r="108">
          <cell r="D108">
            <v>573</v>
          </cell>
          <cell r="E108" t="str">
            <v>四川太极双流县西航港街道锦华路一段药店</v>
          </cell>
          <cell r="F108" t="str">
            <v>否</v>
          </cell>
          <cell r="G108">
            <v>232</v>
          </cell>
          <cell r="H108" t="str">
            <v>东南片区</v>
          </cell>
          <cell r="I108" t="str">
            <v>曾蕾蕾</v>
          </cell>
          <cell r="J108">
            <v>570</v>
          </cell>
          <cell r="K108">
            <v>63.48</v>
          </cell>
          <cell r="L108">
            <v>36183.61</v>
          </cell>
          <cell r="M108">
            <v>5169.08714285714</v>
          </cell>
        </row>
        <row r="109">
          <cell r="D109">
            <v>113025</v>
          </cell>
          <cell r="E109" t="str">
            <v>四川太极青羊区蜀鑫路药店</v>
          </cell>
          <cell r="F109" t="str">
            <v/>
          </cell>
          <cell r="G109">
            <v>342</v>
          </cell>
          <cell r="H109" t="str">
            <v>西门二片</v>
          </cell>
          <cell r="I109" t="str">
            <v>林禹帅</v>
          </cell>
          <cell r="J109">
            <v>447</v>
          </cell>
          <cell r="K109">
            <v>78.42</v>
          </cell>
          <cell r="L109">
            <v>35053.65</v>
          </cell>
          <cell r="M109">
            <v>5007.66428571429</v>
          </cell>
        </row>
        <row r="110">
          <cell r="D110">
            <v>367</v>
          </cell>
          <cell r="E110" t="str">
            <v>四川太极金带街药店</v>
          </cell>
          <cell r="F110" t="str">
            <v>否</v>
          </cell>
          <cell r="G110">
            <v>341</v>
          </cell>
          <cell r="H110" t="str">
            <v>崇州片</v>
          </cell>
          <cell r="I110" t="str">
            <v>胡建梅</v>
          </cell>
          <cell r="J110">
            <v>558</v>
          </cell>
          <cell r="K110">
            <v>62.8</v>
          </cell>
          <cell r="L110">
            <v>35043.35</v>
          </cell>
          <cell r="M110">
            <v>5006.19285714286</v>
          </cell>
        </row>
        <row r="111">
          <cell r="D111">
            <v>349</v>
          </cell>
          <cell r="E111" t="str">
            <v>四川太极人民中路店</v>
          </cell>
          <cell r="F111" t="str">
            <v>否</v>
          </cell>
          <cell r="G111">
            <v>361</v>
          </cell>
          <cell r="H111" t="str">
            <v>关店片区</v>
          </cell>
          <cell r="I111" t="str">
            <v>谭钦文</v>
          </cell>
          <cell r="J111">
            <v>518</v>
          </cell>
          <cell r="K111">
            <v>67.44</v>
          </cell>
          <cell r="L111">
            <v>34935.49</v>
          </cell>
          <cell r="M111">
            <v>4990.78428571429</v>
          </cell>
        </row>
        <row r="112">
          <cell r="D112">
            <v>347</v>
          </cell>
          <cell r="E112" t="str">
            <v>四川太极青羊区清江东路三药店</v>
          </cell>
          <cell r="F112" t="str">
            <v>是</v>
          </cell>
          <cell r="G112">
            <v>361</v>
          </cell>
          <cell r="H112" t="str">
            <v>关店片区</v>
          </cell>
          <cell r="I112" t="str">
            <v>谭钦文</v>
          </cell>
          <cell r="J112">
            <v>517</v>
          </cell>
          <cell r="K112">
            <v>67.02</v>
          </cell>
          <cell r="L112">
            <v>34647.06</v>
          </cell>
          <cell r="M112">
            <v>4949.58</v>
          </cell>
        </row>
        <row r="113">
          <cell r="D113">
            <v>116482</v>
          </cell>
          <cell r="E113" t="str">
            <v>四川太极锦江区宏济中路药店</v>
          </cell>
          <cell r="F113" t="str">
            <v/>
          </cell>
          <cell r="G113">
            <v>23</v>
          </cell>
          <cell r="H113" t="str">
            <v>城中片</v>
          </cell>
          <cell r="I113" t="str">
            <v>何巍 </v>
          </cell>
          <cell r="J113">
            <v>510</v>
          </cell>
          <cell r="K113">
            <v>67.38</v>
          </cell>
          <cell r="L113">
            <v>34362.53</v>
          </cell>
          <cell r="M113">
            <v>4908.93285714286</v>
          </cell>
        </row>
        <row r="114">
          <cell r="D114">
            <v>113298</v>
          </cell>
          <cell r="E114" t="str">
            <v>四川太极武侯区逸都路药店</v>
          </cell>
          <cell r="F114" t="str">
            <v/>
          </cell>
          <cell r="G114">
            <v>342</v>
          </cell>
          <cell r="H114" t="str">
            <v>西门二片</v>
          </cell>
          <cell r="I114" t="str">
            <v>林禹帅</v>
          </cell>
          <cell r="J114">
            <v>465</v>
          </cell>
          <cell r="K114">
            <v>73.7</v>
          </cell>
          <cell r="L114">
            <v>34271.61</v>
          </cell>
          <cell r="M114">
            <v>4895.94428571429</v>
          </cell>
        </row>
        <row r="115">
          <cell r="D115">
            <v>339</v>
          </cell>
          <cell r="E115" t="str">
            <v>四川太极沙河源药店</v>
          </cell>
          <cell r="F115" t="str">
            <v>是</v>
          </cell>
          <cell r="G115">
            <v>181</v>
          </cell>
          <cell r="H115" t="str">
            <v>西门一片</v>
          </cell>
          <cell r="I115" t="str">
            <v>刘琴英</v>
          </cell>
          <cell r="J115">
            <v>458</v>
          </cell>
          <cell r="K115">
            <v>74.09</v>
          </cell>
          <cell r="L115">
            <v>33935.15</v>
          </cell>
          <cell r="M115">
            <v>4847.87857142857</v>
          </cell>
        </row>
        <row r="116">
          <cell r="D116">
            <v>102567</v>
          </cell>
          <cell r="E116" t="str">
            <v>四川太极新津县五津镇武阳西路药店</v>
          </cell>
          <cell r="F116" t="str">
            <v/>
          </cell>
          <cell r="G116">
            <v>281</v>
          </cell>
          <cell r="H116" t="str">
            <v>新津片</v>
          </cell>
          <cell r="I116" t="str">
            <v>王燕丽</v>
          </cell>
          <cell r="J116">
            <v>358</v>
          </cell>
          <cell r="K116">
            <v>94.71</v>
          </cell>
          <cell r="L116">
            <v>33906.57</v>
          </cell>
          <cell r="M116">
            <v>4843.79571428571</v>
          </cell>
        </row>
        <row r="117">
          <cell r="D117">
            <v>118951</v>
          </cell>
          <cell r="E117" t="str">
            <v>四川太极青羊区金祥路药店</v>
          </cell>
          <cell r="F117" t="str">
            <v/>
          </cell>
          <cell r="G117">
            <v>342</v>
          </cell>
          <cell r="H117" t="str">
            <v>西门二片</v>
          </cell>
          <cell r="I117" t="str">
            <v>林禹帅</v>
          </cell>
          <cell r="J117">
            <v>556</v>
          </cell>
          <cell r="K117">
            <v>60.36</v>
          </cell>
          <cell r="L117">
            <v>33558.47</v>
          </cell>
          <cell r="M117">
            <v>4794.06714285714</v>
          </cell>
        </row>
        <row r="118">
          <cell r="D118">
            <v>113833</v>
          </cell>
          <cell r="E118" t="str">
            <v>四川太极青羊区光华西一路药店</v>
          </cell>
          <cell r="F118" t="str">
            <v/>
          </cell>
          <cell r="G118">
            <v>342</v>
          </cell>
          <cell r="H118" t="str">
            <v>西门二片</v>
          </cell>
          <cell r="I118" t="str">
            <v>林禹帅</v>
          </cell>
          <cell r="J118">
            <v>577</v>
          </cell>
          <cell r="K118">
            <v>57.34</v>
          </cell>
          <cell r="L118">
            <v>33084.96</v>
          </cell>
          <cell r="M118">
            <v>4726.42285714286</v>
          </cell>
        </row>
        <row r="119">
          <cell r="D119">
            <v>117923</v>
          </cell>
          <cell r="E119" t="str">
            <v>四川太极大邑县观音阁街西段店</v>
          </cell>
          <cell r="F119" t="str">
            <v/>
          </cell>
          <cell r="G119">
            <v>282</v>
          </cell>
          <cell r="H119" t="str">
            <v>城郊一片</v>
          </cell>
          <cell r="I119" t="str">
            <v>任会茹</v>
          </cell>
          <cell r="J119">
            <v>372</v>
          </cell>
          <cell r="K119">
            <v>87.24</v>
          </cell>
          <cell r="L119">
            <v>32452.81</v>
          </cell>
          <cell r="M119">
            <v>4636.11571428571</v>
          </cell>
        </row>
        <row r="120">
          <cell r="D120">
            <v>105396</v>
          </cell>
          <cell r="E120" t="str">
            <v>四川太极武侯区航中街药店</v>
          </cell>
          <cell r="F120" t="str">
            <v/>
          </cell>
          <cell r="G120">
            <v>361</v>
          </cell>
          <cell r="H120" t="str">
            <v>关店片区</v>
          </cell>
          <cell r="I120" t="str">
            <v>谭钦文</v>
          </cell>
          <cell r="J120">
            <v>427</v>
          </cell>
          <cell r="K120">
            <v>74.74</v>
          </cell>
          <cell r="L120">
            <v>31913.08</v>
          </cell>
          <cell r="M120">
            <v>4559.01142857143</v>
          </cell>
        </row>
        <row r="121">
          <cell r="D121">
            <v>56</v>
          </cell>
          <cell r="E121" t="str">
            <v>四川太极三江店</v>
          </cell>
          <cell r="F121" t="str">
            <v>是</v>
          </cell>
          <cell r="G121">
            <v>341</v>
          </cell>
          <cell r="H121" t="str">
            <v>崇州片</v>
          </cell>
          <cell r="I121" t="str">
            <v>胡建梅</v>
          </cell>
          <cell r="J121">
            <v>421</v>
          </cell>
          <cell r="K121">
            <v>73.81</v>
          </cell>
          <cell r="L121">
            <v>31073.88</v>
          </cell>
          <cell r="M121">
            <v>4439.12571428571</v>
          </cell>
        </row>
        <row r="122">
          <cell r="D122">
            <v>112888</v>
          </cell>
          <cell r="E122" t="str">
            <v>四川太极武侯区双楠路药店</v>
          </cell>
          <cell r="F122" t="str">
            <v/>
          </cell>
          <cell r="G122">
            <v>342</v>
          </cell>
          <cell r="H122" t="str">
            <v>西门二片</v>
          </cell>
          <cell r="I122" t="str">
            <v>林禹帅</v>
          </cell>
          <cell r="J122">
            <v>499</v>
          </cell>
          <cell r="K122">
            <v>61.9</v>
          </cell>
          <cell r="L122">
            <v>30886.82</v>
          </cell>
          <cell r="M122">
            <v>4412.40285714286</v>
          </cell>
        </row>
        <row r="123">
          <cell r="D123">
            <v>112415</v>
          </cell>
          <cell r="E123" t="str">
            <v>四川太极金牛区五福桥东路药店</v>
          </cell>
          <cell r="F123" t="str">
            <v/>
          </cell>
          <cell r="G123">
            <v>181</v>
          </cell>
          <cell r="H123" t="str">
            <v>西门一片</v>
          </cell>
          <cell r="I123" t="str">
            <v>刘琴英</v>
          </cell>
          <cell r="J123">
            <v>540</v>
          </cell>
          <cell r="K123">
            <v>56.75</v>
          </cell>
          <cell r="L123">
            <v>30645.8</v>
          </cell>
          <cell r="M123">
            <v>4377.97142857143</v>
          </cell>
        </row>
        <row r="124">
          <cell r="D124">
            <v>119263</v>
          </cell>
          <cell r="E124" t="str">
            <v>四川太极青羊区蜀源路药店</v>
          </cell>
          <cell r="F124" t="str">
            <v/>
          </cell>
          <cell r="G124">
            <v>342</v>
          </cell>
          <cell r="H124" t="str">
            <v>西门二片</v>
          </cell>
          <cell r="I124" t="str">
            <v>林禹帅</v>
          </cell>
          <cell r="J124">
            <v>482</v>
          </cell>
          <cell r="K124">
            <v>63.47</v>
          </cell>
          <cell r="L124">
            <v>30590.39</v>
          </cell>
          <cell r="M124">
            <v>4370.05571428571</v>
          </cell>
        </row>
        <row r="125">
          <cell r="D125">
            <v>122198</v>
          </cell>
          <cell r="E125" t="str">
            <v>四川太极成华区华泰路二药店</v>
          </cell>
          <cell r="F125" t="str">
            <v/>
          </cell>
          <cell r="G125">
            <v>232</v>
          </cell>
          <cell r="H125" t="str">
            <v>东南片区</v>
          </cell>
          <cell r="I125" t="str">
            <v>曾蕾蕾</v>
          </cell>
          <cell r="J125">
            <v>383</v>
          </cell>
          <cell r="K125">
            <v>79.57</v>
          </cell>
          <cell r="L125">
            <v>30475.97</v>
          </cell>
          <cell r="M125">
            <v>4353.71</v>
          </cell>
        </row>
        <row r="126">
          <cell r="D126">
            <v>104429</v>
          </cell>
          <cell r="E126" t="str">
            <v>四川太极武侯区大华街药店</v>
          </cell>
          <cell r="F126" t="str">
            <v/>
          </cell>
          <cell r="G126">
            <v>342</v>
          </cell>
          <cell r="H126" t="str">
            <v>西门二片</v>
          </cell>
          <cell r="I126" t="str">
            <v>林禹帅</v>
          </cell>
          <cell r="J126">
            <v>478</v>
          </cell>
          <cell r="K126">
            <v>63.66</v>
          </cell>
          <cell r="L126">
            <v>30428.21</v>
          </cell>
          <cell r="M126">
            <v>4346.88714285714</v>
          </cell>
        </row>
        <row r="127">
          <cell r="D127">
            <v>117637</v>
          </cell>
          <cell r="E127" t="str">
            <v>四川太极大邑晋原街道金巷西街药店</v>
          </cell>
          <cell r="F127" t="str">
            <v/>
          </cell>
          <cell r="G127">
            <v>282</v>
          </cell>
          <cell r="H127" t="str">
            <v>城郊一片</v>
          </cell>
          <cell r="I127" t="str">
            <v>任会茹</v>
          </cell>
          <cell r="J127">
            <v>364</v>
          </cell>
          <cell r="K127">
            <v>83.48</v>
          </cell>
          <cell r="L127">
            <v>30386.3</v>
          </cell>
          <cell r="M127">
            <v>4340.9</v>
          </cell>
        </row>
        <row r="128">
          <cell r="D128">
            <v>104533</v>
          </cell>
          <cell r="E128" t="str">
            <v>四川太极大邑县晋原镇潘家街药店</v>
          </cell>
          <cell r="F128" t="str">
            <v/>
          </cell>
          <cell r="G128">
            <v>282</v>
          </cell>
          <cell r="H128" t="str">
            <v>城郊一片</v>
          </cell>
          <cell r="I128" t="str">
            <v>任会茹</v>
          </cell>
          <cell r="J128">
            <v>429</v>
          </cell>
          <cell r="K128">
            <v>69.15</v>
          </cell>
          <cell r="L128">
            <v>29663.97</v>
          </cell>
          <cell r="M128">
            <v>4237.71</v>
          </cell>
        </row>
        <row r="129">
          <cell r="D129">
            <v>110378</v>
          </cell>
          <cell r="E129" t="str">
            <v>四川太极都江堰市永丰街道宝莲路药店</v>
          </cell>
          <cell r="F129" t="str">
            <v/>
          </cell>
          <cell r="G129">
            <v>233</v>
          </cell>
          <cell r="H129" t="str">
            <v>都江堰片</v>
          </cell>
          <cell r="I129" t="str">
            <v>苗凯</v>
          </cell>
          <cell r="J129">
            <v>287</v>
          </cell>
          <cell r="K129">
            <v>102.68</v>
          </cell>
          <cell r="L129">
            <v>29470.42</v>
          </cell>
          <cell r="M129">
            <v>4210.06</v>
          </cell>
        </row>
        <row r="130">
          <cell r="D130">
            <v>720</v>
          </cell>
          <cell r="E130" t="str">
            <v>四川太极大邑县新场镇文昌街药店</v>
          </cell>
          <cell r="F130" t="str">
            <v>否</v>
          </cell>
          <cell r="G130">
            <v>282</v>
          </cell>
          <cell r="H130" t="str">
            <v>城郊一片</v>
          </cell>
          <cell r="I130" t="str">
            <v>任会茹</v>
          </cell>
          <cell r="J130">
            <v>330</v>
          </cell>
          <cell r="K130">
            <v>84.86</v>
          </cell>
          <cell r="L130">
            <v>28002.34</v>
          </cell>
          <cell r="M130">
            <v>4000.33428571429</v>
          </cell>
        </row>
        <row r="131">
          <cell r="D131">
            <v>118758</v>
          </cell>
          <cell r="E131" t="str">
            <v>四川太极成华区水碾河路药店</v>
          </cell>
          <cell r="F131" t="str">
            <v/>
          </cell>
          <cell r="G131">
            <v>232</v>
          </cell>
          <cell r="H131" t="str">
            <v>东南片区</v>
          </cell>
          <cell r="I131" t="str">
            <v>曾蕾蕾</v>
          </cell>
          <cell r="J131">
            <v>312</v>
          </cell>
          <cell r="K131">
            <v>84.33</v>
          </cell>
          <cell r="L131">
            <v>26311.66</v>
          </cell>
          <cell r="M131">
            <v>3758.80857142857</v>
          </cell>
        </row>
        <row r="132">
          <cell r="D132">
            <v>52</v>
          </cell>
          <cell r="E132" t="str">
            <v>四川太极崇州中心店</v>
          </cell>
          <cell r="F132" t="str">
            <v>是</v>
          </cell>
          <cell r="G132">
            <v>341</v>
          </cell>
          <cell r="H132" t="str">
            <v>崇州片</v>
          </cell>
          <cell r="I132" t="str">
            <v>胡建梅</v>
          </cell>
          <cell r="J132">
            <v>386</v>
          </cell>
          <cell r="K132">
            <v>67.39</v>
          </cell>
          <cell r="L132">
            <v>26014.29</v>
          </cell>
          <cell r="M132">
            <v>3716.32714285714</v>
          </cell>
        </row>
        <row r="133">
          <cell r="D133">
            <v>106568</v>
          </cell>
          <cell r="E133" t="str">
            <v>四川太极高新区中和公济桥路药店</v>
          </cell>
          <cell r="F133" t="str">
            <v/>
          </cell>
          <cell r="G133">
            <v>232</v>
          </cell>
          <cell r="H133" t="str">
            <v>东南片区</v>
          </cell>
          <cell r="I133" t="str">
            <v>曾蕾蕾</v>
          </cell>
          <cell r="J133">
            <v>309</v>
          </cell>
          <cell r="K133">
            <v>82.01</v>
          </cell>
          <cell r="L133">
            <v>25342.53</v>
          </cell>
          <cell r="M133">
            <v>3620.36142857143</v>
          </cell>
        </row>
        <row r="134">
          <cell r="D134">
            <v>371</v>
          </cell>
          <cell r="E134" t="str">
            <v>四川太极兴义镇万兴路药店</v>
          </cell>
          <cell r="F134" t="str">
            <v>否</v>
          </cell>
          <cell r="G134">
            <v>281</v>
          </cell>
          <cell r="H134" t="str">
            <v>新津片</v>
          </cell>
          <cell r="I134" t="str">
            <v>王燕丽</v>
          </cell>
          <cell r="J134">
            <v>319</v>
          </cell>
          <cell r="K134">
            <v>77.6</v>
          </cell>
          <cell r="L134">
            <v>24754.24</v>
          </cell>
          <cell r="M134">
            <v>3536.32</v>
          </cell>
        </row>
        <row r="135">
          <cell r="D135">
            <v>104838</v>
          </cell>
          <cell r="E135" t="str">
            <v>四川太极崇州市崇阳镇蜀州中路药店</v>
          </cell>
          <cell r="F135" t="str">
            <v/>
          </cell>
          <cell r="G135">
            <v>341</v>
          </cell>
          <cell r="H135" t="str">
            <v>崇州片</v>
          </cell>
          <cell r="I135" t="str">
            <v>胡建梅</v>
          </cell>
          <cell r="J135">
            <v>489</v>
          </cell>
          <cell r="K135">
            <v>50.33</v>
          </cell>
          <cell r="L135">
            <v>24613.04</v>
          </cell>
          <cell r="M135">
            <v>3516.14857142857</v>
          </cell>
        </row>
        <row r="136">
          <cell r="D136">
            <v>114069</v>
          </cell>
          <cell r="E136" t="str">
            <v>四川太极高新区剑南大道药店</v>
          </cell>
          <cell r="F136" t="str">
            <v/>
          </cell>
          <cell r="G136">
            <v>232</v>
          </cell>
          <cell r="H136" t="str">
            <v>东南片区</v>
          </cell>
          <cell r="I136" t="str">
            <v>曾蕾蕾</v>
          </cell>
          <cell r="J136">
            <v>365</v>
          </cell>
          <cell r="K136">
            <v>65.84</v>
          </cell>
          <cell r="L136">
            <v>24031.17</v>
          </cell>
          <cell r="M136">
            <v>3433.02428571429</v>
          </cell>
        </row>
        <row r="137">
          <cell r="D137">
            <v>116773</v>
          </cell>
          <cell r="E137" t="str">
            <v>四川太极青羊区经一路药店</v>
          </cell>
          <cell r="F137" t="str">
            <v/>
          </cell>
          <cell r="G137">
            <v>342</v>
          </cell>
          <cell r="H137" t="str">
            <v>西门二片</v>
          </cell>
          <cell r="I137" t="str">
            <v>林禹帅</v>
          </cell>
          <cell r="J137">
            <v>391</v>
          </cell>
          <cell r="K137">
            <v>58.61</v>
          </cell>
          <cell r="L137">
            <v>22916.56</v>
          </cell>
          <cell r="M137">
            <v>3273.79428571429</v>
          </cell>
        </row>
        <row r="138">
          <cell r="D138">
            <v>123007</v>
          </cell>
          <cell r="E138" t="str">
            <v>四川太极大邑县青霞街道元通路南段药店</v>
          </cell>
          <cell r="F138" t="str">
            <v/>
          </cell>
          <cell r="G138">
            <v>282</v>
          </cell>
          <cell r="H138" t="str">
            <v>城郊一片</v>
          </cell>
          <cell r="I138" t="str">
            <v>任会茹</v>
          </cell>
          <cell r="J138">
            <v>294</v>
          </cell>
          <cell r="K138">
            <v>74.57</v>
          </cell>
          <cell r="L138">
            <v>21923.51</v>
          </cell>
          <cell r="M138">
            <v>3131.93</v>
          </cell>
        </row>
        <row r="139">
          <cell r="D139">
            <v>545</v>
          </cell>
          <cell r="E139" t="str">
            <v>四川太极成华区龙潭西路药店</v>
          </cell>
          <cell r="F139" t="str">
            <v>是</v>
          </cell>
          <cell r="G139">
            <v>361</v>
          </cell>
          <cell r="H139" t="str">
            <v>关店片区</v>
          </cell>
          <cell r="I139" t="str">
            <v>谭钦文</v>
          </cell>
          <cell r="J139">
            <v>263</v>
          </cell>
          <cell r="K139">
            <v>67.58</v>
          </cell>
          <cell r="L139">
            <v>17774.3</v>
          </cell>
          <cell r="M139">
            <v>2539.18571428571</v>
          </cell>
        </row>
        <row r="140">
          <cell r="D140">
            <v>119262</v>
          </cell>
          <cell r="E140" t="str">
            <v>四川太极成华区驷马桥三路药店</v>
          </cell>
          <cell r="F140" t="str">
            <v/>
          </cell>
          <cell r="G140">
            <v>23</v>
          </cell>
          <cell r="H140" t="str">
            <v>城中片</v>
          </cell>
          <cell r="I140" t="str">
            <v>何巍 </v>
          </cell>
          <cell r="J140">
            <v>287</v>
          </cell>
          <cell r="K140">
            <v>58.26</v>
          </cell>
          <cell r="L140">
            <v>16720.29</v>
          </cell>
          <cell r="M140">
            <v>2388.61285714286</v>
          </cell>
        </row>
        <row r="141">
          <cell r="D141">
            <v>591</v>
          </cell>
          <cell r="E141" t="str">
            <v>四川太极邛崃市文君街道凤凰大道药店</v>
          </cell>
          <cell r="F141" t="str">
            <v>否</v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218</v>
          </cell>
          <cell r="K141">
            <v>73.81</v>
          </cell>
          <cell r="L141">
            <v>16089.49</v>
          </cell>
          <cell r="M141">
            <v>2298.49857142857</v>
          </cell>
        </row>
        <row r="142">
          <cell r="D142">
            <v>119622</v>
          </cell>
          <cell r="E142" t="str">
            <v>四川太极武侯区聚福路药店</v>
          </cell>
          <cell r="F142" t="str">
            <v/>
          </cell>
          <cell r="G142">
            <v>361</v>
          </cell>
          <cell r="H142" t="str">
            <v>关店片区</v>
          </cell>
          <cell r="I142" t="str">
            <v>谭钦文</v>
          </cell>
          <cell r="J142">
            <v>170</v>
          </cell>
          <cell r="K142">
            <v>90.63</v>
          </cell>
          <cell r="L142">
            <v>15407.58</v>
          </cell>
          <cell r="M142">
            <v>2201.08285714286</v>
          </cell>
        </row>
        <row r="143">
          <cell r="D143">
            <v>122718</v>
          </cell>
          <cell r="E143" t="str">
            <v>四川太极大邑县晋原街道南街药店</v>
          </cell>
          <cell r="F143" t="str">
            <v/>
          </cell>
          <cell r="G143">
            <v>282</v>
          </cell>
          <cell r="H143" t="str">
            <v>城郊一片</v>
          </cell>
          <cell r="I143" t="str">
            <v>任会茹</v>
          </cell>
          <cell r="J143">
            <v>159</v>
          </cell>
          <cell r="K143">
            <v>86.97</v>
          </cell>
          <cell r="L143">
            <v>13827.85</v>
          </cell>
          <cell r="M143">
            <v>1975.40714285714</v>
          </cell>
        </row>
        <row r="144">
          <cell r="D144">
            <v>122906</v>
          </cell>
          <cell r="E144" t="str">
            <v>四川太极新都区斑竹园街道医贸大道药店</v>
          </cell>
          <cell r="F144" t="str">
            <v/>
          </cell>
          <cell r="G144">
            <v>342</v>
          </cell>
          <cell r="H144" t="str">
            <v>西门二片</v>
          </cell>
          <cell r="I144" t="str">
            <v>林禹帅</v>
          </cell>
          <cell r="J144">
            <v>306</v>
          </cell>
          <cell r="K144">
            <v>37.54</v>
          </cell>
          <cell r="L144">
            <v>11487.93</v>
          </cell>
          <cell r="M144">
            <v>1641.13285714286</v>
          </cell>
        </row>
        <row r="145">
          <cell r="D145">
            <v>753</v>
          </cell>
          <cell r="E145" t="str">
            <v>四川太极锦江区合欢树街药店</v>
          </cell>
          <cell r="F145" t="str">
            <v/>
          </cell>
          <cell r="G145">
            <v>361</v>
          </cell>
          <cell r="H145" t="str">
            <v>关店片区</v>
          </cell>
          <cell r="I145" t="str">
            <v>谭钦文</v>
          </cell>
          <cell r="J145">
            <v>174</v>
          </cell>
          <cell r="K145">
            <v>51.2</v>
          </cell>
          <cell r="L145">
            <v>8908.95</v>
          </cell>
          <cell r="M145">
            <v>1272.70714285714</v>
          </cell>
        </row>
        <row r="146">
          <cell r="D146">
            <v>122686</v>
          </cell>
          <cell r="E146" t="str">
            <v>四川太极大邑县晋原街道蜀望路药店</v>
          </cell>
          <cell r="F146" t="str">
            <v/>
          </cell>
          <cell r="G146">
            <v>282</v>
          </cell>
          <cell r="H146" t="str">
            <v>城郊一片</v>
          </cell>
          <cell r="I146" t="str">
            <v>任会茹</v>
          </cell>
          <cell r="J146">
            <v>149</v>
          </cell>
          <cell r="K146">
            <v>51.25</v>
          </cell>
          <cell r="L146">
            <v>7636.36</v>
          </cell>
          <cell r="M146">
            <v>1090.90857142857</v>
          </cell>
        </row>
        <row r="147">
          <cell r="D147">
            <v>122176</v>
          </cell>
          <cell r="E147" t="str">
            <v>四川太极崇州市怀远镇文井北路药店</v>
          </cell>
          <cell r="F147" t="str">
            <v/>
          </cell>
          <cell r="G147">
            <v>341</v>
          </cell>
          <cell r="H147" t="str">
            <v>崇州片</v>
          </cell>
          <cell r="I147" t="str">
            <v>胡建梅</v>
          </cell>
          <cell r="J147">
            <v>142</v>
          </cell>
          <cell r="K147">
            <v>38.42</v>
          </cell>
          <cell r="L147">
            <v>5455.52</v>
          </cell>
          <cell r="M147">
            <v>779.36</v>
          </cell>
        </row>
        <row r="148">
          <cell r="D148">
            <v>345</v>
          </cell>
          <cell r="E148" t="str">
            <v>四川太极B区西部店</v>
          </cell>
          <cell r="F148" t="str">
            <v>否</v>
          </cell>
          <cell r="G148">
            <v>261</v>
          </cell>
          <cell r="H148" t="str">
            <v>团购片</v>
          </cell>
          <cell r="I148" t="str">
            <v>王灵</v>
          </cell>
          <cell r="J148">
            <v>3</v>
          </cell>
          <cell r="K148">
            <v>1184.37</v>
          </cell>
          <cell r="L148">
            <v>3553.1</v>
          </cell>
          <cell r="M148">
            <v>507.585714285714</v>
          </cell>
        </row>
        <row r="149">
          <cell r="D149" t="str">
            <v>合计</v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>
            <v>97141</v>
          </cell>
          <cell r="K149">
            <v>102.26</v>
          </cell>
          <cell r="L149">
            <v>9933666.95</v>
          </cell>
          <cell r="M149">
            <v>1419095.27857143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>门店ID</v>
          </cell>
          <cell r="E1" t="str">
            <v>门店名称</v>
          </cell>
          <cell r="F1" t="str">
            <v>是否是重点门店</v>
          </cell>
          <cell r="G1" t="str">
            <v>片区ID</v>
          </cell>
          <cell r="H1" t="str">
            <v>片区名称</v>
          </cell>
          <cell r="I1" t="str">
            <v>片区主管</v>
          </cell>
          <cell r="J1" t="str">
            <v>销售笔数</v>
          </cell>
          <cell r="K1" t="str">
            <v>平均客单价</v>
          </cell>
          <cell r="L1" t="str">
            <v>收入</v>
          </cell>
          <cell r="M1" t="str">
            <v>日均/3</v>
          </cell>
          <cell r="N1" t="str">
            <v>毛利</v>
          </cell>
          <cell r="O1" t="str">
            <v>毛利率</v>
          </cell>
        </row>
        <row r="2">
          <cell r="D2">
            <v>307</v>
          </cell>
          <cell r="E2" t="str">
            <v>四川太极旗舰店</v>
          </cell>
          <cell r="F2" t="str">
            <v>是</v>
          </cell>
          <cell r="G2">
            <v>142</v>
          </cell>
          <cell r="H2" t="str">
            <v>旗舰片区</v>
          </cell>
          <cell r="I2" t="str">
            <v>谭勤娟</v>
          </cell>
          <cell r="J2">
            <v>1283</v>
          </cell>
          <cell r="K2">
            <v>310.05</v>
          </cell>
          <cell r="L2">
            <v>397789.11</v>
          </cell>
          <cell r="M2">
            <v>132596.37</v>
          </cell>
          <cell r="N2">
            <v>62208.78</v>
          </cell>
          <cell r="O2" t="str">
            <v>15.63%</v>
          </cell>
        </row>
        <row r="3">
          <cell r="D3">
            <v>582</v>
          </cell>
          <cell r="E3" t="str">
            <v>四川太极青羊区十二桥药店</v>
          </cell>
          <cell r="F3" t="str">
            <v>否</v>
          </cell>
          <cell r="G3">
            <v>181</v>
          </cell>
          <cell r="H3" t="str">
            <v>西门一片</v>
          </cell>
          <cell r="I3" t="str">
            <v>刘琴英</v>
          </cell>
          <cell r="J3">
            <v>786</v>
          </cell>
          <cell r="K3">
            <v>216.56</v>
          </cell>
          <cell r="L3">
            <v>170213.34</v>
          </cell>
          <cell r="M3">
            <v>56737.78</v>
          </cell>
          <cell r="N3">
            <v>11483.26</v>
          </cell>
          <cell r="O3" t="str">
            <v>6.74%</v>
          </cell>
        </row>
        <row r="4">
          <cell r="D4">
            <v>750</v>
          </cell>
          <cell r="E4" t="str">
            <v>成都成汉太极大药房有限公司</v>
          </cell>
          <cell r="F4" t="str">
            <v/>
          </cell>
          <cell r="G4">
            <v>142</v>
          </cell>
          <cell r="H4" t="str">
            <v>旗舰片区</v>
          </cell>
          <cell r="I4" t="str">
            <v>谭勤娟</v>
          </cell>
          <cell r="J4">
            <v>700</v>
          </cell>
          <cell r="K4">
            <v>227.53</v>
          </cell>
          <cell r="L4">
            <v>159269.89</v>
          </cell>
          <cell r="M4">
            <v>53089.9633333333</v>
          </cell>
          <cell r="N4">
            <v>37093.31</v>
          </cell>
          <cell r="O4" t="str">
            <v>23.28%</v>
          </cell>
        </row>
        <row r="5">
          <cell r="D5">
            <v>337</v>
          </cell>
          <cell r="E5" t="str">
            <v>四川太极浆洗街药店</v>
          </cell>
          <cell r="F5" t="str">
            <v>是</v>
          </cell>
          <cell r="G5">
            <v>23</v>
          </cell>
          <cell r="H5" t="str">
            <v>城中片</v>
          </cell>
          <cell r="I5" t="str">
            <v>何巍 </v>
          </cell>
          <cell r="J5">
            <v>935</v>
          </cell>
          <cell r="K5">
            <v>151.56</v>
          </cell>
          <cell r="L5">
            <v>141707.86</v>
          </cell>
          <cell r="M5">
            <v>47235.9533333333</v>
          </cell>
          <cell r="N5">
            <v>28514.13</v>
          </cell>
          <cell r="O5" t="str">
            <v>20.12%</v>
          </cell>
        </row>
        <row r="6">
          <cell r="D6">
            <v>114685</v>
          </cell>
          <cell r="E6" t="str">
            <v>四川太极青羊区青龙街药店</v>
          </cell>
          <cell r="F6" t="str">
            <v/>
          </cell>
          <cell r="G6">
            <v>23</v>
          </cell>
          <cell r="H6" t="str">
            <v>城中片</v>
          </cell>
          <cell r="I6" t="str">
            <v>何巍 </v>
          </cell>
          <cell r="J6">
            <v>525</v>
          </cell>
          <cell r="K6">
            <v>233.95</v>
          </cell>
          <cell r="L6">
            <v>122822.75</v>
          </cell>
          <cell r="M6">
            <v>40940.9166666667</v>
          </cell>
          <cell r="N6">
            <v>-7178.04</v>
          </cell>
          <cell r="O6" t="str">
            <v>-5.84%</v>
          </cell>
        </row>
        <row r="7">
          <cell r="D7">
            <v>517</v>
          </cell>
          <cell r="E7" t="str">
            <v>四川太极青羊区北东街店</v>
          </cell>
          <cell r="F7" t="str">
            <v>否</v>
          </cell>
          <cell r="G7">
            <v>23</v>
          </cell>
          <cell r="H7" t="str">
            <v>城中片</v>
          </cell>
          <cell r="I7" t="str">
            <v>何巍 </v>
          </cell>
          <cell r="J7">
            <v>684</v>
          </cell>
          <cell r="K7">
            <v>162.3</v>
          </cell>
          <cell r="L7">
            <v>111012.04</v>
          </cell>
          <cell r="M7">
            <v>37004.0133333333</v>
          </cell>
          <cell r="N7">
            <v>19297.7</v>
          </cell>
          <cell r="O7" t="str">
            <v>17.38%</v>
          </cell>
        </row>
        <row r="8">
          <cell r="D8">
            <v>343</v>
          </cell>
          <cell r="E8" t="str">
            <v>四川太极光华药店</v>
          </cell>
          <cell r="F8" t="str">
            <v>是</v>
          </cell>
          <cell r="G8">
            <v>181</v>
          </cell>
          <cell r="H8" t="str">
            <v>西门一片</v>
          </cell>
          <cell r="I8" t="str">
            <v>刘琴英</v>
          </cell>
          <cell r="J8">
            <v>551</v>
          </cell>
          <cell r="K8">
            <v>198.5</v>
          </cell>
          <cell r="L8">
            <v>109373.26</v>
          </cell>
          <cell r="M8">
            <v>36457.7533333333</v>
          </cell>
          <cell r="N8">
            <v>23907.51</v>
          </cell>
          <cell r="O8" t="str">
            <v>21.85%</v>
          </cell>
        </row>
        <row r="9">
          <cell r="D9">
            <v>365</v>
          </cell>
          <cell r="E9" t="str">
            <v>四川太极光华村街药店</v>
          </cell>
          <cell r="F9" t="str">
            <v>是</v>
          </cell>
          <cell r="G9">
            <v>181</v>
          </cell>
          <cell r="H9" t="str">
            <v>西门一片</v>
          </cell>
          <cell r="I9" t="str">
            <v>刘琴英</v>
          </cell>
          <cell r="J9">
            <v>548</v>
          </cell>
          <cell r="K9">
            <v>143.31</v>
          </cell>
          <cell r="L9">
            <v>78534.44</v>
          </cell>
          <cell r="M9">
            <v>26178.1466666667</v>
          </cell>
          <cell r="N9">
            <v>19576.42</v>
          </cell>
          <cell r="O9" t="str">
            <v>24.92%</v>
          </cell>
        </row>
        <row r="10">
          <cell r="D10">
            <v>742</v>
          </cell>
          <cell r="E10" t="str">
            <v>四川太极锦江区庆云南街药店</v>
          </cell>
          <cell r="F10" t="str">
            <v/>
          </cell>
          <cell r="G10">
            <v>142</v>
          </cell>
          <cell r="H10" t="str">
            <v>旗舰片区</v>
          </cell>
          <cell r="I10" t="str">
            <v>谭勤娟</v>
          </cell>
          <cell r="J10">
            <v>307</v>
          </cell>
          <cell r="K10">
            <v>232.67</v>
          </cell>
          <cell r="L10">
            <v>71430.06</v>
          </cell>
          <cell r="M10">
            <v>23810.02</v>
          </cell>
          <cell r="N10">
            <v>13581.19</v>
          </cell>
          <cell r="O10" t="str">
            <v>19.01%</v>
          </cell>
        </row>
        <row r="11">
          <cell r="D11">
            <v>581</v>
          </cell>
          <cell r="E11" t="str">
            <v>四川太极成华区二环路北四段药店（汇融名城）</v>
          </cell>
          <cell r="F11" t="str">
            <v>是</v>
          </cell>
          <cell r="G11">
            <v>23</v>
          </cell>
          <cell r="H11" t="str">
            <v>城中片</v>
          </cell>
          <cell r="I11" t="str">
            <v>何巍 </v>
          </cell>
          <cell r="J11">
            <v>584</v>
          </cell>
          <cell r="K11">
            <v>116.26</v>
          </cell>
          <cell r="L11">
            <v>67896.76</v>
          </cell>
          <cell r="M11">
            <v>22632.2533333333</v>
          </cell>
          <cell r="N11">
            <v>11064.22</v>
          </cell>
          <cell r="O11" t="str">
            <v>16.29%</v>
          </cell>
        </row>
        <row r="12">
          <cell r="D12">
            <v>385</v>
          </cell>
          <cell r="E12" t="str">
            <v>四川太极五津西路药店</v>
          </cell>
          <cell r="F12" t="str">
            <v>是</v>
          </cell>
          <cell r="G12">
            <v>281</v>
          </cell>
          <cell r="H12" t="str">
            <v>新津片</v>
          </cell>
          <cell r="I12" t="str">
            <v>王燕丽</v>
          </cell>
          <cell r="J12">
            <v>411</v>
          </cell>
          <cell r="K12">
            <v>161.85</v>
          </cell>
          <cell r="L12">
            <v>66520.49</v>
          </cell>
          <cell r="M12">
            <v>22173.4966666667</v>
          </cell>
          <cell r="N12">
            <v>10990.77</v>
          </cell>
          <cell r="O12" t="str">
            <v>16.52%</v>
          </cell>
        </row>
        <row r="13">
          <cell r="D13">
            <v>114844</v>
          </cell>
          <cell r="E13" t="str">
            <v>四川太极成华区培华东路药店</v>
          </cell>
          <cell r="F13" t="str">
            <v/>
          </cell>
          <cell r="G13">
            <v>23</v>
          </cell>
          <cell r="H13" t="str">
            <v>城中片</v>
          </cell>
          <cell r="I13" t="str">
            <v>何巍 </v>
          </cell>
          <cell r="J13">
            <v>350</v>
          </cell>
          <cell r="K13">
            <v>176.48</v>
          </cell>
          <cell r="L13">
            <v>61769.35</v>
          </cell>
          <cell r="M13">
            <v>20589.7833333333</v>
          </cell>
          <cell r="N13">
            <v>8457.85</v>
          </cell>
          <cell r="O13" t="str">
            <v>13.69%</v>
          </cell>
        </row>
        <row r="14">
          <cell r="D14">
            <v>111400</v>
          </cell>
          <cell r="E14" t="str">
            <v>四川太极邛崃市文君街道杏林路药店</v>
          </cell>
          <cell r="F14" t="str">
            <v/>
          </cell>
          <cell r="G14">
            <v>282</v>
          </cell>
          <cell r="H14" t="str">
            <v>城郊一片</v>
          </cell>
          <cell r="I14" t="str">
            <v>任会茹</v>
          </cell>
          <cell r="J14">
            <v>416</v>
          </cell>
          <cell r="K14">
            <v>143.67</v>
          </cell>
          <cell r="L14">
            <v>59765.21</v>
          </cell>
          <cell r="M14">
            <v>19921.7366666667</v>
          </cell>
          <cell r="N14">
            <v>10025.06</v>
          </cell>
          <cell r="O14" t="str">
            <v>16.77%</v>
          </cell>
        </row>
        <row r="15">
          <cell r="D15">
            <v>571</v>
          </cell>
          <cell r="E15" t="str">
            <v>四川太极高新区锦城大道药店</v>
          </cell>
          <cell r="F15" t="str">
            <v>是</v>
          </cell>
          <cell r="G15">
            <v>232</v>
          </cell>
          <cell r="H15" t="str">
            <v>东南片区</v>
          </cell>
          <cell r="I15" t="str">
            <v>曾蕾蕾</v>
          </cell>
          <cell r="J15">
            <v>419</v>
          </cell>
          <cell r="K15">
            <v>135.04</v>
          </cell>
          <cell r="L15">
            <v>56581.71</v>
          </cell>
          <cell r="M15">
            <v>18860.57</v>
          </cell>
          <cell r="N15">
            <v>13134.56</v>
          </cell>
          <cell r="O15" t="str">
            <v>23.21%</v>
          </cell>
        </row>
        <row r="16">
          <cell r="D16">
            <v>106066</v>
          </cell>
          <cell r="E16" t="str">
            <v>四川太极锦江区梨花街药店</v>
          </cell>
          <cell r="F16" t="str">
            <v/>
          </cell>
          <cell r="G16">
            <v>142</v>
          </cell>
          <cell r="H16" t="str">
            <v>旗舰片区</v>
          </cell>
          <cell r="I16" t="str">
            <v>谭勤娟</v>
          </cell>
          <cell r="J16">
            <v>404</v>
          </cell>
          <cell r="K16">
            <v>138.99</v>
          </cell>
          <cell r="L16">
            <v>56150.71</v>
          </cell>
          <cell r="M16">
            <v>18716.9033333333</v>
          </cell>
          <cell r="N16">
            <v>14496.51</v>
          </cell>
          <cell r="O16" t="str">
            <v>25.81%</v>
          </cell>
        </row>
        <row r="17">
          <cell r="D17">
            <v>514</v>
          </cell>
          <cell r="E17" t="str">
            <v>四川太极新津邓双镇岷江店</v>
          </cell>
          <cell r="F17" t="str">
            <v>否</v>
          </cell>
          <cell r="G17">
            <v>281</v>
          </cell>
          <cell r="H17" t="str">
            <v>新津片</v>
          </cell>
          <cell r="I17" t="str">
            <v>王燕丽</v>
          </cell>
          <cell r="J17">
            <v>475</v>
          </cell>
          <cell r="K17">
            <v>114.95</v>
          </cell>
          <cell r="L17">
            <v>54600.66</v>
          </cell>
          <cell r="M17">
            <v>18200.22</v>
          </cell>
          <cell r="N17">
            <v>12506.61</v>
          </cell>
          <cell r="O17" t="str">
            <v>22.9%</v>
          </cell>
        </row>
        <row r="18">
          <cell r="D18">
            <v>341</v>
          </cell>
          <cell r="E18" t="str">
            <v>四川太极邛崃中心药店</v>
          </cell>
          <cell r="F18" t="str">
            <v>是</v>
          </cell>
          <cell r="G18">
            <v>282</v>
          </cell>
          <cell r="H18" t="str">
            <v>城郊一片</v>
          </cell>
          <cell r="I18" t="str">
            <v>任会茹</v>
          </cell>
          <cell r="J18">
            <v>435</v>
          </cell>
          <cell r="K18">
            <v>124.7</v>
          </cell>
          <cell r="L18">
            <v>54245.03</v>
          </cell>
          <cell r="M18">
            <v>18081.6766666667</v>
          </cell>
          <cell r="N18">
            <v>12915.76</v>
          </cell>
          <cell r="O18" t="str">
            <v>23.81%</v>
          </cell>
        </row>
        <row r="19">
          <cell r="D19">
            <v>373</v>
          </cell>
          <cell r="E19" t="str">
            <v>四川太极通盈街药店</v>
          </cell>
          <cell r="F19" t="str">
            <v>否</v>
          </cell>
          <cell r="G19">
            <v>23</v>
          </cell>
          <cell r="H19" t="str">
            <v>城中片</v>
          </cell>
          <cell r="I19" t="str">
            <v>何巍 </v>
          </cell>
          <cell r="J19">
            <v>363</v>
          </cell>
          <cell r="K19">
            <v>137.95</v>
          </cell>
          <cell r="L19">
            <v>50075.05</v>
          </cell>
          <cell r="M19">
            <v>16691.6833333333</v>
          </cell>
          <cell r="N19">
            <v>11095.75</v>
          </cell>
          <cell r="O19" t="str">
            <v>22.15%</v>
          </cell>
        </row>
        <row r="20">
          <cell r="D20">
            <v>744</v>
          </cell>
          <cell r="E20" t="str">
            <v>四川太极武侯区科华街药店</v>
          </cell>
          <cell r="F20" t="str">
            <v/>
          </cell>
          <cell r="G20">
            <v>23</v>
          </cell>
          <cell r="H20" t="str">
            <v>城中片</v>
          </cell>
          <cell r="I20" t="str">
            <v>何巍 </v>
          </cell>
          <cell r="J20">
            <v>382</v>
          </cell>
          <cell r="K20">
            <v>130.28</v>
          </cell>
          <cell r="L20">
            <v>49768.09</v>
          </cell>
          <cell r="M20">
            <v>16589.3633333333</v>
          </cell>
          <cell r="N20">
            <v>9416.4</v>
          </cell>
          <cell r="O20" t="str">
            <v>18.92%</v>
          </cell>
        </row>
        <row r="21">
          <cell r="D21">
            <v>737</v>
          </cell>
          <cell r="E21" t="str">
            <v>四川太极高新区大源北街药店</v>
          </cell>
          <cell r="F21" t="str">
            <v>否</v>
          </cell>
          <cell r="G21">
            <v>232</v>
          </cell>
          <cell r="H21" t="str">
            <v>东南片区</v>
          </cell>
          <cell r="I21" t="str">
            <v>曾蕾蕾</v>
          </cell>
          <cell r="J21">
            <v>407</v>
          </cell>
          <cell r="K21">
            <v>115.88</v>
          </cell>
          <cell r="L21">
            <v>47161.57</v>
          </cell>
          <cell r="M21">
            <v>15720.5233333333</v>
          </cell>
          <cell r="N21">
            <v>10656.31</v>
          </cell>
          <cell r="O21" t="str">
            <v>22.59%</v>
          </cell>
        </row>
        <row r="22">
          <cell r="D22">
            <v>730</v>
          </cell>
          <cell r="E22" t="str">
            <v>四川太极新都区新繁镇繁江北路药店</v>
          </cell>
          <cell r="F22" t="str">
            <v>否</v>
          </cell>
          <cell r="G22">
            <v>342</v>
          </cell>
          <cell r="H22" t="str">
            <v>西门二片</v>
          </cell>
          <cell r="I22" t="str">
            <v>林禹帅</v>
          </cell>
          <cell r="J22">
            <v>397</v>
          </cell>
          <cell r="K22">
            <v>117.58</v>
          </cell>
          <cell r="L22">
            <v>46678.08</v>
          </cell>
          <cell r="M22">
            <v>15559.36</v>
          </cell>
          <cell r="N22">
            <v>11155.03</v>
          </cell>
          <cell r="O22" t="str">
            <v>23.89%</v>
          </cell>
        </row>
        <row r="23">
          <cell r="D23">
            <v>117491</v>
          </cell>
          <cell r="E23" t="str">
            <v>四川太极金牛区花照壁中横街药店</v>
          </cell>
          <cell r="F23" t="str">
            <v/>
          </cell>
          <cell r="G23">
            <v>181</v>
          </cell>
          <cell r="H23" t="str">
            <v>西门一片</v>
          </cell>
          <cell r="I23" t="str">
            <v>刘琴英</v>
          </cell>
          <cell r="J23">
            <v>251</v>
          </cell>
          <cell r="K23">
            <v>185.28</v>
          </cell>
          <cell r="L23">
            <v>46504.9</v>
          </cell>
          <cell r="M23">
            <v>15501.6333333333</v>
          </cell>
          <cell r="N23">
            <v>5868.68</v>
          </cell>
          <cell r="O23" t="str">
            <v>12.61%</v>
          </cell>
        </row>
        <row r="24">
          <cell r="D24">
            <v>712</v>
          </cell>
          <cell r="E24" t="str">
            <v>四川太极成华区华泰路药店</v>
          </cell>
          <cell r="F24" t="str">
            <v>否</v>
          </cell>
          <cell r="G24">
            <v>232</v>
          </cell>
          <cell r="H24" t="str">
            <v>东南片区</v>
          </cell>
          <cell r="I24" t="str">
            <v>曾蕾蕾</v>
          </cell>
          <cell r="J24">
            <v>502</v>
          </cell>
          <cell r="K24">
            <v>91.74</v>
          </cell>
          <cell r="L24">
            <v>46053.69</v>
          </cell>
          <cell r="M24">
            <v>15351.23</v>
          </cell>
          <cell r="N24">
            <v>13914.78</v>
          </cell>
          <cell r="O24" t="str">
            <v>30.21%</v>
          </cell>
        </row>
        <row r="25">
          <cell r="D25">
            <v>707</v>
          </cell>
          <cell r="E25" t="str">
            <v>四川太极成华区万科路药店</v>
          </cell>
          <cell r="F25" t="str">
            <v>否</v>
          </cell>
          <cell r="G25">
            <v>232</v>
          </cell>
          <cell r="H25" t="str">
            <v>东南片区</v>
          </cell>
          <cell r="I25" t="str">
            <v>曾蕾蕾</v>
          </cell>
          <cell r="J25">
            <v>488</v>
          </cell>
          <cell r="K25">
            <v>93.34</v>
          </cell>
          <cell r="L25">
            <v>45551.46</v>
          </cell>
          <cell r="M25">
            <v>15183.82</v>
          </cell>
          <cell r="N25">
            <v>9754.27</v>
          </cell>
          <cell r="O25" t="str">
            <v>21.41%</v>
          </cell>
        </row>
        <row r="26">
          <cell r="D26">
            <v>511</v>
          </cell>
          <cell r="E26" t="str">
            <v>四川太极成华杉板桥南一路店</v>
          </cell>
          <cell r="F26" t="str">
            <v>否</v>
          </cell>
          <cell r="G26">
            <v>232</v>
          </cell>
          <cell r="H26" t="str">
            <v>东南片区</v>
          </cell>
          <cell r="I26" t="str">
            <v>曾蕾蕾</v>
          </cell>
          <cell r="J26">
            <v>470</v>
          </cell>
          <cell r="K26">
            <v>95.94</v>
          </cell>
          <cell r="L26">
            <v>45091.35</v>
          </cell>
          <cell r="M26">
            <v>15030.45</v>
          </cell>
          <cell r="N26">
            <v>11708.51</v>
          </cell>
          <cell r="O26" t="str">
            <v>25.96%</v>
          </cell>
        </row>
        <row r="27">
          <cell r="D27">
            <v>546</v>
          </cell>
          <cell r="E27" t="str">
            <v>四川太极锦江区榕声路店</v>
          </cell>
          <cell r="F27" t="str">
            <v>否</v>
          </cell>
          <cell r="G27">
            <v>23</v>
          </cell>
          <cell r="H27" t="str">
            <v>城中片</v>
          </cell>
          <cell r="I27" t="str">
            <v>何巍 </v>
          </cell>
          <cell r="J27">
            <v>573</v>
          </cell>
          <cell r="K27">
            <v>77.54</v>
          </cell>
          <cell r="L27">
            <v>44427.97</v>
          </cell>
          <cell r="M27">
            <v>14809.3233333333</v>
          </cell>
          <cell r="N27">
            <v>12190.89</v>
          </cell>
          <cell r="O27" t="str">
            <v>27.43%</v>
          </cell>
        </row>
        <row r="28">
          <cell r="D28">
            <v>102934</v>
          </cell>
          <cell r="E28" t="str">
            <v>四川太极金牛区银河北街药店</v>
          </cell>
          <cell r="F28" t="str">
            <v/>
          </cell>
          <cell r="G28">
            <v>181</v>
          </cell>
          <cell r="H28" t="str">
            <v>西门一片</v>
          </cell>
          <cell r="I28" t="str">
            <v>刘琴英</v>
          </cell>
          <cell r="J28">
            <v>480</v>
          </cell>
          <cell r="K28">
            <v>92.27</v>
          </cell>
          <cell r="L28">
            <v>44290.3</v>
          </cell>
          <cell r="M28">
            <v>14763.4333333333</v>
          </cell>
          <cell r="N28">
            <v>10488.82</v>
          </cell>
          <cell r="O28" t="str">
            <v>23.68%</v>
          </cell>
        </row>
        <row r="29">
          <cell r="D29">
            <v>102935</v>
          </cell>
          <cell r="E29" t="str">
            <v>四川太极青羊区童子街药店</v>
          </cell>
          <cell r="F29" t="str">
            <v/>
          </cell>
          <cell r="G29">
            <v>142</v>
          </cell>
          <cell r="H29" t="str">
            <v>旗舰片区</v>
          </cell>
          <cell r="I29" t="str">
            <v>谭勤娟</v>
          </cell>
          <cell r="J29">
            <v>270</v>
          </cell>
          <cell r="K29">
            <v>161.01</v>
          </cell>
          <cell r="L29">
            <v>43472.09</v>
          </cell>
          <cell r="M29">
            <v>14490.6966666667</v>
          </cell>
          <cell r="N29">
            <v>11945.09</v>
          </cell>
          <cell r="O29" t="str">
            <v>27.47%</v>
          </cell>
        </row>
        <row r="30">
          <cell r="D30">
            <v>578</v>
          </cell>
          <cell r="E30" t="str">
            <v>四川太极成华区华油路药店</v>
          </cell>
          <cell r="F30" t="str">
            <v>否</v>
          </cell>
          <cell r="G30">
            <v>23</v>
          </cell>
          <cell r="H30" t="str">
            <v>城中片</v>
          </cell>
          <cell r="I30" t="str">
            <v>何巍 </v>
          </cell>
          <cell r="J30">
            <v>400</v>
          </cell>
          <cell r="K30">
            <v>107.98</v>
          </cell>
          <cell r="L30">
            <v>43192.73</v>
          </cell>
          <cell r="M30">
            <v>14397.5766666667</v>
          </cell>
          <cell r="N30">
            <v>10041.03</v>
          </cell>
          <cell r="O30" t="str">
            <v>23.24%</v>
          </cell>
        </row>
        <row r="31">
          <cell r="D31">
            <v>103198</v>
          </cell>
          <cell r="E31" t="str">
            <v>四川太极青羊区贝森北路药店</v>
          </cell>
          <cell r="F31" t="str">
            <v/>
          </cell>
          <cell r="G31">
            <v>181</v>
          </cell>
          <cell r="H31" t="str">
            <v>西门一片</v>
          </cell>
          <cell r="I31" t="str">
            <v>刘琴英</v>
          </cell>
          <cell r="J31">
            <v>343</v>
          </cell>
          <cell r="K31">
            <v>124.63</v>
          </cell>
          <cell r="L31">
            <v>42747.25</v>
          </cell>
          <cell r="M31">
            <v>14249.0833333333</v>
          </cell>
          <cell r="N31">
            <v>8558.64</v>
          </cell>
          <cell r="O31" t="str">
            <v>20.02%</v>
          </cell>
        </row>
        <row r="32">
          <cell r="D32">
            <v>724</v>
          </cell>
          <cell r="E32" t="str">
            <v>四川太极锦江区观音桥街药店</v>
          </cell>
          <cell r="F32" t="str">
            <v>否</v>
          </cell>
          <cell r="G32">
            <v>23</v>
          </cell>
          <cell r="H32" t="str">
            <v>城中片</v>
          </cell>
          <cell r="I32" t="str">
            <v>何巍 </v>
          </cell>
          <cell r="J32">
            <v>390</v>
          </cell>
          <cell r="K32">
            <v>107.98</v>
          </cell>
          <cell r="L32">
            <v>42113.75</v>
          </cell>
          <cell r="M32">
            <v>14037.9166666667</v>
          </cell>
          <cell r="N32">
            <v>9223.02</v>
          </cell>
          <cell r="O32" t="str">
            <v>21.9%</v>
          </cell>
        </row>
        <row r="33">
          <cell r="D33">
            <v>726</v>
          </cell>
          <cell r="E33" t="str">
            <v>四川太极金牛区交大路第三药店</v>
          </cell>
          <cell r="F33" t="str">
            <v>否</v>
          </cell>
          <cell r="G33">
            <v>181</v>
          </cell>
          <cell r="H33" t="str">
            <v>西门一片</v>
          </cell>
          <cell r="I33" t="str">
            <v>刘琴英</v>
          </cell>
          <cell r="J33">
            <v>402</v>
          </cell>
          <cell r="K33">
            <v>104.4</v>
          </cell>
          <cell r="L33">
            <v>41968.36</v>
          </cell>
          <cell r="M33">
            <v>13989.4533333333</v>
          </cell>
          <cell r="N33">
            <v>8050.88</v>
          </cell>
          <cell r="O33" t="str">
            <v>19.18%</v>
          </cell>
        </row>
        <row r="34">
          <cell r="D34">
            <v>102565</v>
          </cell>
          <cell r="E34" t="str">
            <v>四川太极武侯区佳灵路药店</v>
          </cell>
          <cell r="F34" t="str">
            <v/>
          </cell>
          <cell r="G34">
            <v>181</v>
          </cell>
          <cell r="H34" t="str">
            <v>西门一片</v>
          </cell>
          <cell r="I34" t="str">
            <v>刘琴英</v>
          </cell>
          <cell r="J34">
            <v>400</v>
          </cell>
          <cell r="K34">
            <v>103.34</v>
          </cell>
          <cell r="L34">
            <v>41335.22</v>
          </cell>
          <cell r="M34">
            <v>13778.4066666667</v>
          </cell>
          <cell r="N34">
            <v>11551.6</v>
          </cell>
          <cell r="O34" t="str">
            <v>27.94%</v>
          </cell>
        </row>
        <row r="35">
          <cell r="D35">
            <v>379</v>
          </cell>
          <cell r="E35" t="str">
            <v>四川太极土龙路药店</v>
          </cell>
          <cell r="F35" t="str">
            <v>否</v>
          </cell>
          <cell r="G35">
            <v>181</v>
          </cell>
          <cell r="H35" t="str">
            <v>西门一片</v>
          </cell>
          <cell r="I35" t="str">
            <v>刘琴英</v>
          </cell>
          <cell r="J35">
            <v>394</v>
          </cell>
          <cell r="K35">
            <v>103.31</v>
          </cell>
          <cell r="L35">
            <v>40705.82</v>
          </cell>
          <cell r="M35">
            <v>13568.6066666667</v>
          </cell>
          <cell r="N35">
            <v>9283.84</v>
          </cell>
          <cell r="O35" t="str">
            <v>22.8%</v>
          </cell>
        </row>
        <row r="36">
          <cell r="D36">
            <v>387</v>
          </cell>
          <cell r="E36" t="str">
            <v>四川太极新乐中街药店</v>
          </cell>
          <cell r="F36" t="str">
            <v>否</v>
          </cell>
          <cell r="G36">
            <v>232</v>
          </cell>
          <cell r="H36" t="str">
            <v>东南片区</v>
          </cell>
          <cell r="I36" t="str">
            <v>曾蕾蕾</v>
          </cell>
          <cell r="J36">
            <v>441</v>
          </cell>
          <cell r="K36">
            <v>92.2</v>
          </cell>
          <cell r="L36">
            <v>40661.24</v>
          </cell>
          <cell r="M36">
            <v>13553.7466666667</v>
          </cell>
          <cell r="N36">
            <v>9761.31</v>
          </cell>
          <cell r="O36" t="str">
            <v>24%</v>
          </cell>
        </row>
        <row r="37">
          <cell r="D37">
            <v>585</v>
          </cell>
          <cell r="E37" t="str">
            <v>四川太极成华区羊子山西路药店（兴元华盛）</v>
          </cell>
          <cell r="F37" t="str">
            <v>否</v>
          </cell>
          <cell r="G37">
            <v>23</v>
          </cell>
          <cell r="H37" t="str">
            <v>城中片</v>
          </cell>
          <cell r="I37" t="str">
            <v>何巍 </v>
          </cell>
          <cell r="J37">
            <v>440</v>
          </cell>
          <cell r="K37">
            <v>91.69</v>
          </cell>
          <cell r="L37">
            <v>40344.57</v>
          </cell>
          <cell r="M37">
            <v>13448.19</v>
          </cell>
          <cell r="N37">
            <v>10322.31</v>
          </cell>
          <cell r="O37" t="str">
            <v>25.58%</v>
          </cell>
        </row>
        <row r="38">
          <cell r="D38">
            <v>539</v>
          </cell>
          <cell r="E38" t="str">
            <v>四川太极大邑县晋原镇子龙路店</v>
          </cell>
          <cell r="F38" t="str">
            <v>否</v>
          </cell>
          <cell r="G38">
            <v>282</v>
          </cell>
          <cell r="H38" t="str">
            <v>城郊一片</v>
          </cell>
          <cell r="I38" t="str">
            <v>任会茹</v>
          </cell>
          <cell r="J38">
            <v>364</v>
          </cell>
          <cell r="K38">
            <v>110.79</v>
          </cell>
          <cell r="L38">
            <v>40325.81</v>
          </cell>
          <cell r="M38">
            <v>13441.9366666667</v>
          </cell>
          <cell r="N38">
            <v>8752.51</v>
          </cell>
          <cell r="O38" t="str">
            <v>21.7%</v>
          </cell>
        </row>
        <row r="39">
          <cell r="D39">
            <v>107658</v>
          </cell>
          <cell r="E39" t="str">
            <v>四川太极新都区新都街道万和北路药店</v>
          </cell>
          <cell r="F39" t="str">
            <v/>
          </cell>
          <cell r="G39">
            <v>342</v>
          </cell>
          <cell r="H39" t="str">
            <v>西门二片</v>
          </cell>
          <cell r="I39" t="str">
            <v>林禹帅</v>
          </cell>
          <cell r="J39">
            <v>555</v>
          </cell>
          <cell r="K39">
            <v>71.59</v>
          </cell>
          <cell r="L39">
            <v>39730.65</v>
          </cell>
          <cell r="M39">
            <v>13243.55</v>
          </cell>
          <cell r="N39">
            <v>9480.88</v>
          </cell>
          <cell r="O39" t="str">
            <v>23.86%</v>
          </cell>
        </row>
        <row r="40">
          <cell r="D40">
            <v>747</v>
          </cell>
          <cell r="E40" t="str">
            <v>四川太极郫县郫筒镇一环路东南段药店</v>
          </cell>
          <cell r="F40" t="str">
            <v/>
          </cell>
          <cell r="G40">
            <v>23</v>
          </cell>
          <cell r="H40" t="str">
            <v>城中片</v>
          </cell>
          <cell r="I40" t="str">
            <v>何巍 </v>
          </cell>
          <cell r="J40">
            <v>325</v>
          </cell>
          <cell r="K40">
            <v>120.95</v>
          </cell>
          <cell r="L40">
            <v>39308.18</v>
          </cell>
          <cell r="M40">
            <v>13102.7266666667</v>
          </cell>
          <cell r="N40">
            <v>7852.73</v>
          </cell>
          <cell r="O40" t="str">
            <v>19.97%</v>
          </cell>
        </row>
        <row r="41">
          <cell r="D41">
            <v>355</v>
          </cell>
          <cell r="E41" t="str">
            <v>四川太极双林路药店</v>
          </cell>
          <cell r="F41" t="str">
            <v>是</v>
          </cell>
          <cell r="G41">
            <v>232</v>
          </cell>
          <cell r="H41" t="str">
            <v>东南片区</v>
          </cell>
          <cell r="I41" t="str">
            <v>曾蕾蕾</v>
          </cell>
          <cell r="J41">
            <v>276</v>
          </cell>
          <cell r="K41">
            <v>142.36</v>
          </cell>
          <cell r="L41">
            <v>39290.04</v>
          </cell>
          <cell r="M41">
            <v>13096.68</v>
          </cell>
          <cell r="N41">
            <v>11341.77</v>
          </cell>
          <cell r="O41" t="str">
            <v>28.86%</v>
          </cell>
        </row>
        <row r="42">
          <cell r="D42">
            <v>587</v>
          </cell>
          <cell r="E42" t="str">
            <v>四川太极都江堰景中路店</v>
          </cell>
          <cell r="F42" t="str">
            <v>否</v>
          </cell>
          <cell r="G42">
            <v>233</v>
          </cell>
          <cell r="H42" t="str">
            <v>都江堰片</v>
          </cell>
          <cell r="I42" t="str">
            <v>苗凯</v>
          </cell>
          <cell r="J42">
            <v>284</v>
          </cell>
          <cell r="K42">
            <v>137.37</v>
          </cell>
          <cell r="L42">
            <v>39012.59</v>
          </cell>
          <cell r="M42">
            <v>13004.1966666667</v>
          </cell>
          <cell r="N42">
            <v>7661.75</v>
          </cell>
          <cell r="O42" t="str">
            <v>19.63%</v>
          </cell>
        </row>
        <row r="43">
          <cell r="D43">
            <v>745</v>
          </cell>
          <cell r="E43" t="str">
            <v>四川太极金牛区金沙路药店</v>
          </cell>
          <cell r="F43" t="str">
            <v/>
          </cell>
          <cell r="G43">
            <v>181</v>
          </cell>
          <cell r="H43" t="str">
            <v>西门一片</v>
          </cell>
          <cell r="I43" t="str">
            <v>刘琴英</v>
          </cell>
          <cell r="J43">
            <v>459</v>
          </cell>
          <cell r="K43">
            <v>84.81</v>
          </cell>
          <cell r="L43">
            <v>38929.55</v>
          </cell>
          <cell r="M43">
            <v>12976.5166666667</v>
          </cell>
          <cell r="N43">
            <v>7261.18</v>
          </cell>
          <cell r="O43" t="str">
            <v>18.65%</v>
          </cell>
        </row>
        <row r="44">
          <cell r="D44">
            <v>108277</v>
          </cell>
          <cell r="E44" t="str">
            <v>四川太极金牛区银沙路药店</v>
          </cell>
          <cell r="F44" t="str">
            <v/>
          </cell>
          <cell r="G44">
            <v>181</v>
          </cell>
          <cell r="H44" t="str">
            <v>西门一片</v>
          </cell>
          <cell r="I44" t="str">
            <v>刘琴英</v>
          </cell>
          <cell r="J44">
            <v>389</v>
          </cell>
          <cell r="K44">
            <v>100.07</v>
          </cell>
          <cell r="L44">
            <v>38927.39</v>
          </cell>
          <cell r="M44">
            <v>12975.7966666667</v>
          </cell>
          <cell r="N44">
            <v>5620.92</v>
          </cell>
          <cell r="O44" t="str">
            <v>14.43%</v>
          </cell>
        </row>
        <row r="45">
          <cell r="D45">
            <v>377</v>
          </cell>
          <cell r="E45" t="str">
            <v>四川太极新园大道药店</v>
          </cell>
          <cell r="F45" t="str">
            <v>否</v>
          </cell>
          <cell r="G45">
            <v>232</v>
          </cell>
          <cell r="H45" t="str">
            <v>东南片区</v>
          </cell>
          <cell r="I45" t="str">
            <v>曾蕾蕾</v>
          </cell>
          <cell r="J45">
            <v>446</v>
          </cell>
          <cell r="K45">
            <v>87.14</v>
          </cell>
          <cell r="L45">
            <v>38864.86</v>
          </cell>
          <cell r="M45">
            <v>12954.9533333333</v>
          </cell>
          <cell r="N45">
            <v>10452.84</v>
          </cell>
          <cell r="O45" t="str">
            <v>26.89%</v>
          </cell>
        </row>
        <row r="46">
          <cell r="D46">
            <v>359</v>
          </cell>
          <cell r="E46" t="str">
            <v>四川太极枣子巷药店</v>
          </cell>
          <cell r="F46" t="str">
            <v>否</v>
          </cell>
          <cell r="G46">
            <v>181</v>
          </cell>
          <cell r="H46" t="str">
            <v>西门一片</v>
          </cell>
          <cell r="I46" t="str">
            <v>刘琴英</v>
          </cell>
          <cell r="J46">
            <v>405</v>
          </cell>
          <cell r="K46">
            <v>94.73</v>
          </cell>
          <cell r="L46">
            <v>38366.15</v>
          </cell>
          <cell r="M46">
            <v>12788.7166666667</v>
          </cell>
          <cell r="N46">
            <v>8587.76</v>
          </cell>
          <cell r="O46" t="str">
            <v>22.38%</v>
          </cell>
        </row>
        <row r="47">
          <cell r="D47">
            <v>513</v>
          </cell>
          <cell r="E47" t="str">
            <v>四川太极武侯区顺和街店</v>
          </cell>
          <cell r="F47" t="str">
            <v>否</v>
          </cell>
          <cell r="G47">
            <v>181</v>
          </cell>
          <cell r="H47" t="str">
            <v>西门一片</v>
          </cell>
          <cell r="I47" t="str">
            <v>刘琴英</v>
          </cell>
          <cell r="J47">
            <v>378</v>
          </cell>
          <cell r="K47">
            <v>100.66</v>
          </cell>
          <cell r="L47">
            <v>38050.95</v>
          </cell>
          <cell r="M47">
            <v>12683.65</v>
          </cell>
          <cell r="N47">
            <v>10534.08</v>
          </cell>
          <cell r="O47" t="str">
            <v>27.68%</v>
          </cell>
        </row>
        <row r="48">
          <cell r="D48">
            <v>329</v>
          </cell>
          <cell r="E48" t="str">
            <v>四川太极温江店</v>
          </cell>
          <cell r="F48" t="str">
            <v>是</v>
          </cell>
          <cell r="G48">
            <v>342</v>
          </cell>
          <cell r="H48" t="str">
            <v>西门二片</v>
          </cell>
          <cell r="I48" t="str">
            <v>林禹帅</v>
          </cell>
          <cell r="J48">
            <v>204</v>
          </cell>
          <cell r="K48">
            <v>178.52</v>
          </cell>
          <cell r="L48">
            <v>36417.44</v>
          </cell>
          <cell r="M48">
            <v>12139.1466666667</v>
          </cell>
          <cell r="N48">
            <v>10097.9</v>
          </cell>
          <cell r="O48" t="str">
            <v>27.72%</v>
          </cell>
        </row>
        <row r="49">
          <cell r="D49">
            <v>357</v>
          </cell>
          <cell r="E49" t="str">
            <v>四川太极清江东路药店</v>
          </cell>
          <cell r="F49" t="str">
            <v>否</v>
          </cell>
          <cell r="G49">
            <v>181</v>
          </cell>
          <cell r="H49" t="str">
            <v>西门一片</v>
          </cell>
          <cell r="I49" t="str">
            <v>刘琴英</v>
          </cell>
          <cell r="J49">
            <v>320</v>
          </cell>
          <cell r="K49">
            <v>113.51</v>
          </cell>
          <cell r="L49">
            <v>36323.77</v>
          </cell>
          <cell r="M49">
            <v>12107.9233333333</v>
          </cell>
          <cell r="N49">
            <v>9497.43</v>
          </cell>
          <cell r="O49" t="str">
            <v>26.14%</v>
          </cell>
        </row>
        <row r="50">
          <cell r="D50">
            <v>105267</v>
          </cell>
          <cell r="E50" t="str">
            <v>四川太极金牛区蜀汉路药店</v>
          </cell>
          <cell r="F50" t="str">
            <v/>
          </cell>
          <cell r="G50">
            <v>181</v>
          </cell>
          <cell r="H50" t="str">
            <v>西门一片</v>
          </cell>
          <cell r="I50" t="str">
            <v>刘琴英</v>
          </cell>
          <cell r="J50">
            <v>378</v>
          </cell>
          <cell r="K50">
            <v>94.56</v>
          </cell>
          <cell r="L50">
            <v>35743.03</v>
          </cell>
          <cell r="M50">
            <v>11914.3433333333</v>
          </cell>
          <cell r="N50">
            <v>9432.54</v>
          </cell>
          <cell r="O50" t="str">
            <v>26.38%</v>
          </cell>
        </row>
        <row r="51">
          <cell r="D51">
            <v>103639</v>
          </cell>
          <cell r="E51" t="str">
            <v>四川太极成华区金马河路药店</v>
          </cell>
          <cell r="F51" t="str">
            <v/>
          </cell>
          <cell r="G51">
            <v>232</v>
          </cell>
          <cell r="H51" t="str">
            <v>东南片区</v>
          </cell>
          <cell r="I51" t="str">
            <v>曾蕾蕾</v>
          </cell>
          <cell r="J51">
            <v>308</v>
          </cell>
          <cell r="K51">
            <v>113.43</v>
          </cell>
          <cell r="L51">
            <v>34936.21</v>
          </cell>
          <cell r="M51">
            <v>11645.4033333333</v>
          </cell>
          <cell r="N51">
            <v>7928.4</v>
          </cell>
          <cell r="O51" t="str">
            <v>22.69%</v>
          </cell>
        </row>
        <row r="52">
          <cell r="D52">
            <v>721</v>
          </cell>
          <cell r="E52" t="str">
            <v>四川太极邛崃市临邛镇洪川小区药店</v>
          </cell>
          <cell r="F52" t="str">
            <v>否</v>
          </cell>
          <cell r="G52">
            <v>282</v>
          </cell>
          <cell r="H52" t="str">
            <v>城郊一片</v>
          </cell>
          <cell r="I52" t="str">
            <v>任会茹</v>
          </cell>
          <cell r="J52">
            <v>384</v>
          </cell>
          <cell r="K52">
            <v>90.63</v>
          </cell>
          <cell r="L52">
            <v>34803.67</v>
          </cell>
          <cell r="M52">
            <v>11601.2233333333</v>
          </cell>
          <cell r="N52">
            <v>9532.71</v>
          </cell>
          <cell r="O52" t="str">
            <v>27.38%</v>
          </cell>
        </row>
        <row r="53">
          <cell r="D53">
            <v>106865</v>
          </cell>
          <cell r="E53" t="str">
            <v>四川太极武侯区丝竹路药店</v>
          </cell>
          <cell r="F53" t="str">
            <v/>
          </cell>
          <cell r="G53">
            <v>142</v>
          </cell>
          <cell r="H53" t="str">
            <v>旗舰片区</v>
          </cell>
          <cell r="I53" t="str">
            <v>谭勤娟</v>
          </cell>
          <cell r="J53">
            <v>358</v>
          </cell>
          <cell r="K53">
            <v>97.19</v>
          </cell>
          <cell r="L53">
            <v>34793.28</v>
          </cell>
          <cell r="M53">
            <v>11597.76</v>
          </cell>
          <cell r="N53">
            <v>7076.48</v>
          </cell>
          <cell r="O53" t="str">
            <v>20.33%</v>
          </cell>
        </row>
        <row r="54">
          <cell r="D54">
            <v>709</v>
          </cell>
          <cell r="E54" t="str">
            <v>四川太极新都区马超东路店</v>
          </cell>
          <cell r="F54" t="str">
            <v>否</v>
          </cell>
          <cell r="G54">
            <v>342</v>
          </cell>
          <cell r="H54" t="str">
            <v>西门二片</v>
          </cell>
          <cell r="I54" t="str">
            <v>林禹帅</v>
          </cell>
          <cell r="J54">
            <v>409</v>
          </cell>
          <cell r="K54">
            <v>84.75</v>
          </cell>
          <cell r="L54">
            <v>34662.5</v>
          </cell>
          <cell r="M54">
            <v>11554.1666666667</v>
          </cell>
          <cell r="N54">
            <v>8110.37</v>
          </cell>
          <cell r="O54" t="str">
            <v>23.39%</v>
          </cell>
        </row>
        <row r="55">
          <cell r="D55">
            <v>106399</v>
          </cell>
          <cell r="E55" t="str">
            <v>四川太极青羊区蜀辉路药店</v>
          </cell>
          <cell r="F55" t="str">
            <v/>
          </cell>
          <cell r="G55">
            <v>342</v>
          </cell>
          <cell r="H55" t="str">
            <v>西门二片</v>
          </cell>
          <cell r="I55" t="str">
            <v>林禹帅</v>
          </cell>
          <cell r="J55">
            <v>375</v>
          </cell>
          <cell r="K55">
            <v>91.5</v>
          </cell>
          <cell r="L55">
            <v>34312.27</v>
          </cell>
          <cell r="M55">
            <v>11437.4233333333</v>
          </cell>
          <cell r="N55">
            <v>7194.68</v>
          </cell>
          <cell r="O55" t="str">
            <v>20.96%</v>
          </cell>
        </row>
        <row r="56">
          <cell r="D56">
            <v>108656</v>
          </cell>
          <cell r="E56" t="str">
            <v>四川太极新津县五津镇五津西路二药房</v>
          </cell>
          <cell r="F56" t="str">
            <v/>
          </cell>
          <cell r="G56">
            <v>281</v>
          </cell>
          <cell r="H56" t="str">
            <v>新津片</v>
          </cell>
          <cell r="I56" t="str">
            <v>王燕丽</v>
          </cell>
          <cell r="J56">
            <v>265</v>
          </cell>
          <cell r="K56">
            <v>129.41</v>
          </cell>
          <cell r="L56">
            <v>34292.55</v>
          </cell>
          <cell r="M56">
            <v>11430.85</v>
          </cell>
          <cell r="N56">
            <v>4182.84</v>
          </cell>
          <cell r="O56" t="str">
            <v>12.19%</v>
          </cell>
        </row>
        <row r="57">
          <cell r="D57">
            <v>113299</v>
          </cell>
          <cell r="E57" t="str">
            <v>四川太极武侯区倪家桥路药店</v>
          </cell>
          <cell r="F57" t="str">
            <v/>
          </cell>
          <cell r="G57">
            <v>23</v>
          </cell>
          <cell r="H57" t="str">
            <v>城中片</v>
          </cell>
          <cell r="I57" t="str">
            <v>何巍 </v>
          </cell>
          <cell r="J57">
            <v>245</v>
          </cell>
          <cell r="K57">
            <v>137.23</v>
          </cell>
          <cell r="L57">
            <v>33620.67</v>
          </cell>
          <cell r="M57">
            <v>11206.89</v>
          </cell>
          <cell r="N57">
            <v>2294.99</v>
          </cell>
          <cell r="O57" t="str">
            <v>6.82%</v>
          </cell>
        </row>
        <row r="58">
          <cell r="D58">
            <v>746</v>
          </cell>
          <cell r="E58" t="str">
            <v>四川太极大邑县晋原镇内蒙古大道桃源药店</v>
          </cell>
          <cell r="F58" t="str">
            <v>否</v>
          </cell>
          <cell r="G58">
            <v>282</v>
          </cell>
          <cell r="H58" t="str">
            <v>城郊一片</v>
          </cell>
          <cell r="I58" t="str">
            <v>任会茹</v>
          </cell>
          <cell r="J58">
            <v>394</v>
          </cell>
          <cell r="K58">
            <v>84.43</v>
          </cell>
          <cell r="L58">
            <v>33265.64</v>
          </cell>
          <cell r="M58">
            <v>11088.5466666667</v>
          </cell>
          <cell r="N58">
            <v>8183.34</v>
          </cell>
          <cell r="O58" t="str">
            <v>24.59%</v>
          </cell>
        </row>
        <row r="59">
          <cell r="D59">
            <v>754</v>
          </cell>
          <cell r="E59" t="str">
            <v>四川太极崇州市崇阳镇尚贤坊街药店</v>
          </cell>
          <cell r="F59" t="str">
            <v/>
          </cell>
          <cell r="G59">
            <v>341</v>
          </cell>
          <cell r="H59" t="str">
            <v>崇州片</v>
          </cell>
          <cell r="I59" t="str">
            <v>胡建梅</v>
          </cell>
          <cell r="J59">
            <v>301</v>
          </cell>
          <cell r="K59">
            <v>110.44</v>
          </cell>
          <cell r="L59">
            <v>33241.12</v>
          </cell>
          <cell r="M59">
            <v>11080.3733333333</v>
          </cell>
          <cell r="N59">
            <v>7950.7</v>
          </cell>
          <cell r="O59" t="str">
            <v>23.91%</v>
          </cell>
        </row>
        <row r="60">
          <cell r="D60">
            <v>104428</v>
          </cell>
          <cell r="E60" t="str">
            <v>四川太极崇州市崇阳镇永康东路药店 </v>
          </cell>
          <cell r="F60" t="str">
            <v/>
          </cell>
          <cell r="G60">
            <v>341</v>
          </cell>
          <cell r="H60" t="str">
            <v>崇州片</v>
          </cell>
          <cell r="I60" t="str">
            <v>胡建梅</v>
          </cell>
          <cell r="J60">
            <v>336</v>
          </cell>
          <cell r="K60">
            <v>98.49</v>
          </cell>
          <cell r="L60">
            <v>33094.26</v>
          </cell>
          <cell r="M60">
            <v>11031.42</v>
          </cell>
          <cell r="N60">
            <v>7470.79</v>
          </cell>
          <cell r="O60" t="str">
            <v>22.57%</v>
          </cell>
        </row>
        <row r="61">
          <cell r="D61">
            <v>105910</v>
          </cell>
          <cell r="E61" t="str">
            <v>四川太极高新区紫薇东路药店</v>
          </cell>
          <cell r="F61" t="str">
            <v/>
          </cell>
          <cell r="G61">
            <v>181</v>
          </cell>
          <cell r="H61" t="str">
            <v>西门一片</v>
          </cell>
          <cell r="I61" t="str">
            <v>刘琴英</v>
          </cell>
          <cell r="J61">
            <v>347</v>
          </cell>
          <cell r="K61">
            <v>94.58</v>
          </cell>
          <cell r="L61">
            <v>32817.73</v>
          </cell>
          <cell r="M61">
            <v>10939.2433333333</v>
          </cell>
          <cell r="N61">
            <v>8042.03</v>
          </cell>
          <cell r="O61" t="str">
            <v>24.5%</v>
          </cell>
        </row>
        <row r="62">
          <cell r="D62">
            <v>351</v>
          </cell>
          <cell r="E62" t="str">
            <v>四川太极都江堰药店</v>
          </cell>
          <cell r="F62" t="str">
            <v>是</v>
          </cell>
          <cell r="G62">
            <v>233</v>
          </cell>
          <cell r="H62" t="str">
            <v>都江堰片</v>
          </cell>
          <cell r="I62" t="str">
            <v>苗凯</v>
          </cell>
          <cell r="J62">
            <v>202</v>
          </cell>
          <cell r="K62">
            <v>162.22</v>
          </cell>
          <cell r="L62">
            <v>32768.31</v>
          </cell>
          <cell r="M62">
            <v>10922.77</v>
          </cell>
          <cell r="N62">
            <v>7452.42</v>
          </cell>
          <cell r="O62" t="str">
            <v>22.74%</v>
          </cell>
        </row>
        <row r="63">
          <cell r="D63">
            <v>105751</v>
          </cell>
          <cell r="E63" t="str">
            <v>四川太极高新区新下街药店</v>
          </cell>
          <cell r="F63" t="str">
            <v/>
          </cell>
          <cell r="G63">
            <v>232</v>
          </cell>
          <cell r="H63" t="str">
            <v>东南片区</v>
          </cell>
          <cell r="I63" t="str">
            <v>曾蕾蕾</v>
          </cell>
          <cell r="J63">
            <v>318</v>
          </cell>
          <cell r="K63">
            <v>102.71</v>
          </cell>
          <cell r="L63">
            <v>32662.68</v>
          </cell>
          <cell r="M63">
            <v>10887.56</v>
          </cell>
          <cell r="N63">
            <v>6422.17</v>
          </cell>
          <cell r="O63" t="str">
            <v>19.66%</v>
          </cell>
        </row>
        <row r="64">
          <cell r="D64">
            <v>115971</v>
          </cell>
          <cell r="E64" t="str">
            <v>四川太极高新区天顺路药店</v>
          </cell>
          <cell r="F64" t="str">
            <v/>
          </cell>
          <cell r="G64">
            <v>181</v>
          </cell>
          <cell r="H64" t="str">
            <v>西门一片</v>
          </cell>
          <cell r="I64" t="str">
            <v>刘琴英</v>
          </cell>
          <cell r="J64">
            <v>222</v>
          </cell>
          <cell r="K64">
            <v>146.92</v>
          </cell>
          <cell r="L64">
            <v>32615.44</v>
          </cell>
          <cell r="M64">
            <v>10871.8133333333</v>
          </cell>
          <cell r="N64">
            <v>5760.51</v>
          </cell>
          <cell r="O64" t="str">
            <v>17.66%</v>
          </cell>
        </row>
        <row r="65">
          <cell r="D65">
            <v>106569</v>
          </cell>
          <cell r="E65" t="str">
            <v>四川太极武侯区大悦路药店</v>
          </cell>
          <cell r="F65" t="str">
            <v/>
          </cell>
          <cell r="G65">
            <v>181</v>
          </cell>
          <cell r="H65" t="str">
            <v>西门一片</v>
          </cell>
          <cell r="I65" t="str">
            <v>刘琴英</v>
          </cell>
          <cell r="J65">
            <v>289</v>
          </cell>
          <cell r="K65">
            <v>111.64</v>
          </cell>
          <cell r="L65">
            <v>32262.9</v>
          </cell>
          <cell r="M65">
            <v>10754.3</v>
          </cell>
          <cell r="N65">
            <v>8064.7</v>
          </cell>
          <cell r="O65" t="str">
            <v>24.99%</v>
          </cell>
        </row>
        <row r="66">
          <cell r="D66">
            <v>54</v>
          </cell>
          <cell r="E66" t="str">
            <v>四川太极怀远店</v>
          </cell>
          <cell r="F66" t="str">
            <v>是</v>
          </cell>
          <cell r="G66">
            <v>341</v>
          </cell>
          <cell r="H66" t="str">
            <v>崇州片</v>
          </cell>
          <cell r="I66" t="str">
            <v>胡建梅</v>
          </cell>
          <cell r="J66">
            <v>398</v>
          </cell>
          <cell r="K66">
            <v>80.64</v>
          </cell>
          <cell r="L66">
            <v>32093.88</v>
          </cell>
          <cell r="M66">
            <v>10697.96</v>
          </cell>
          <cell r="N66">
            <v>9176.45</v>
          </cell>
          <cell r="O66" t="str">
            <v>28.59%</v>
          </cell>
        </row>
        <row r="67">
          <cell r="D67">
            <v>515</v>
          </cell>
          <cell r="E67" t="str">
            <v>四川太极成华区崔家店路药店</v>
          </cell>
          <cell r="F67" t="str">
            <v>否</v>
          </cell>
          <cell r="G67">
            <v>232</v>
          </cell>
          <cell r="H67" t="str">
            <v>东南片区</v>
          </cell>
          <cell r="I67" t="str">
            <v>曾蕾蕾</v>
          </cell>
          <cell r="J67">
            <v>369</v>
          </cell>
          <cell r="K67">
            <v>86.63</v>
          </cell>
          <cell r="L67">
            <v>31967.96</v>
          </cell>
          <cell r="M67">
            <v>10655.9866666667</v>
          </cell>
          <cell r="N67">
            <v>7879.1</v>
          </cell>
          <cell r="O67" t="str">
            <v>24.64%</v>
          </cell>
        </row>
        <row r="68">
          <cell r="D68">
            <v>102564</v>
          </cell>
          <cell r="E68" t="str">
            <v>四川太极邛崃市临邛镇翠荫街药店</v>
          </cell>
          <cell r="F68" t="str">
            <v/>
          </cell>
          <cell r="G68">
            <v>282</v>
          </cell>
          <cell r="H68" t="str">
            <v>城郊一片</v>
          </cell>
          <cell r="I68" t="str">
            <v>任会茹</v>
          </cell>
          <cell r="J68">
            <v>245</v>
          </cell>
          <cell r="K68">
            <v>129.92</v>
          </cell>
          <cell r="L68">
            <v>31831.25</v>
          </cell>
          <cell r="M68">
            <v>10610.4166666667</v>
          </cell>
          <cell r="N68">
            <v>6957.75</v>
          </cell>
          <cell r="O68" t="str">
            <v>21.85%</v>
          </cell>
        </row>
        <row r="69">
          <cell r="D69">
            <v>107728</v>
          </cell>
          <cell r="E69" t="str">
            <v>四川太极大邑县晋原镇北街药店</v>
          </cell>
          <cell r="F69" t="str">
            <v/>
          </cell>
          <cell r="G69">
            <v>282</v>
          </cell>
          <cell r="H69" t="str">
            <v>城郊一片</v>
          </cell>
          <cell r="I69" t="str">
            <v>任会茹</v>
          </cell>
          <cell r="J69">
            <v>311</v>
          </cell>
          <cell r="K69">
            <v>101.77</v>
          </cell>
          <cell r="L69">
            <v>31649.79</v>
          </cell>
          <cell r="M69">
            <v>10549.93</v>
          </cell>
          <cell r="N69">
            <v>6534.72</v>
          </cell>
          <cell r="O69" t="str">
            <v>20.64%</v>
          </cell>
        </row>
        <row r="70">
          <cell r="D70">
            <v>399</v>
          </cell>
          <cell r="E70" t="str">
            <v>四川太极高新天久北巷药店</v>
          </cell>
          <cell r="F70" t="str">
            <v>否</v>
          </cell>
          <cell r="G70">
            <v>181</v>
          </cell>
          <cell r="H70" t="str">
            <v>西门一片</v>
          </cell>
          <cell r="I70" t="str">
            <v>刘琴英</v>
          </cell>
          <cell r="J70">
            <v>360</v>
          </cell>
          <cell r="K70">
            <v>87.47</v>
          </cell>
          <cell r="L70">
            <v>31490.63</v>
          </cell>
          <cell r="M70">
            <v>10496.8766666667</v>
          </cell>
          <cell r="N70">
            <v>7914.44</v>
          </cell>
          <cell r="O70" t="str">
            <v>25.13%</v>
          </cell>
        </row>
        <row r="71">
          <cell r="D71">
            <v>114622</v>
          </cell>
          <cell r="E71" t="str">
            <v>四川太极成华区东昌路一药店</v>
          </cell>
          <cell r="F71" t="str">
            <v/>
          </cell>
          <cell r="G71">
            <v>23</v>
          </cell>
          <cell r="H71" t="str">
            <v>城中片</v>
          </cell>
          <cell r="I71" t="str">
            <v>何巍 </v>
          </cell>
          <cell r="J71">
            <v>380</v>
          </cell>
          <cell r="K71">
            <v>82.29</v>
          </cell>
          <cell r="L71">
            <v>31271.9</v>
          </cell>
          <cell r="M71">
            <v>10423.9666666667</v>
          </cell>
          <cell r="N71">
            <v>6665.16</v>
          </cell>
          <cell r="O71" t="str">
            <v>21.31%</v>
          </cell>
        </row>
        <row r="72">
          <cell r="D72">
            <v>598</v>
          </cell>
          <cell r="E72" t="str">
            <v>四川太极锦江区水杉街药店</v>
          </cell>
          <cell r="F72" t="str">
            <v>否</v>
          </cell>
          <cell r="G72">
            <v>23</v>
          </cell>
          <cell r="H72" t="str">
            <v>城中片</v>
          </cell>
          <cell r="I72" t="str">
            <v>何巍 </v>
          </cell>
          <cell r="J72">
            <v>367</v>
          </cell>
          <cell r="K72">
            <v>83.72</v>
          </cell>
          <cell r="L72">
            <v>30724.75</v>
          </cell>
          <cell r="M72">
            <v>10241.5833333333</v>
          </cell>
          <cell r="N72">
            <v>7803.47</v>
          </cell>
          <cell r="O72" t="str">
            <v>25.39%</v>
          </cell>
        </row>
        <row r="73">
          <cell r="D73">
            <v>117184</v>
          </cell>
          <cell r="E73" t="str">
            <v>四川太极锦江区静沙南路药店</v>
          </cell>
          <cell r="F73" t="str">
            <v/>
          </cell>
          <cell r="G73">
            <v>23</v>
          </cell>
          <cell r="H73" t="str">
            <v>城中片</v>
          </cell>
          <cell r="I73" t="str">
            <v>何巍 </v>
          </cell>
          <cell r="J73">
            <v>308</v>
          </cell>
          <cell r="K73">
            <v>99.48</v>
          </cell>
          <cell r="L73">
            <v>30638.47</v>
          </cell>
          <cell r="M73">
            <v>10212.8233333333</v>
          </cell>
          <cell r="N73">
            <v>7508.54</v>
          </cell>
          <cell r="O73" t="str">
            <v>24.5%</v>
          </cell>
        </row>
        <row r="74">
          <cell r="D74">
            <v>704</v>
          </cell>
          <cell r="E74" t="str">
            <v>四川太极都江堰奎光路中段药店</v>
          </cell>
          <cell r="F74" t="str">
            <v>否</v>
          </cell>
          <cell r="G74">
            <v>233</v>
          </cell>
          <cell r="H74" t="str">
            <v>都江堰片</v>
          </cell>
          <cell r="I74" t="str">
            <v>苗凯</v>
          </cell>
          <cell r="J74">
            <v>274</v>
          </cell>
          <cell r="K74">
            <v>105.73</v>
          </cell>
          <cell r="L74">
            <v>28970.69</v>
          </cell>
          <cell r="M74">
            <v>9656.89666666667</v>
          </cell>
          <cell r="N74">
            <v>6098.29</v>
          </cell>
          <cell r="O74" t="str">
            <v>21.04%</v>
          </cell>
        </row>
        <row r="75">
          <cell r="D75">
            <v>111219</v>
          </cell>
          <cell r="E75" t="str">
            <v>四川太极金牛区花照壁药店</v>
          </cell>
          <cell r="F75" t="str">
            <v/>
          </cell>
          <cell r="G75">
            <v>181</v>
          </cell>
          <cell r="H75" t="str">
            <v>西门一片</v>
          </cell>
          <cell r="I75" t="str">
            <v>刘琴英</v>
          </cell>
          <cell r="J75">
            <v>278</v>
          </cell>
          <cell r="K75">
            <v>103.18</v>
          </cell>
          <cell r="L75">
            <v>28683.55</v>
          </cell>
          <cell r="M75">
            <v>9561.18333333333</v>
          </cell>
          <cell r="N75">
            <v>6104.46</v>
          </cell>
          <cell r="O75" t="str">
            <v>21.28%</v>
          </cell>
        </row>
        <row r="76">
          <cell r="D76">
            <v>549</v>
          </cell>
          <cell r="E76" t="str">
            <v>四川太极大邑县晋源镇东壕沟段药店</v>
          </cell>
          <cell r="F76" t="str">
            <v>否</v>
          </cell>
          <cell r="G76">
            <v>282</v>
          </cell>
          <cell r="H76" t="str">
            <v>城郊一片</v>
          </cell>
          <cell r="I76" t="str">
            <v>任会茹</v>
          </cell>
          <cell r="J76">
            <v>225</v>
          </cell>
          <cell r="K76">
            <v>127.3</v>
          </cell>
          <cell r="L76">
            <v>28641.49</v>
          </cell>
          <cell r="M76">
            <v>9547.16333333333</v>
          </cell>
          <cell r="N76">
            <v>6859.95</v>
          </cell>
          <cell r="O76" t="str">
            <v>23.95%</v>
          </cell>
        </row>
        <row r="77">
          <cell r="D77">
            <v>713</v>
          </cell>
          <cell r="E77" t="str">
            <v>四川太极都江堰聚源镇药店</v>
          </cell>
          <cell r="F77" t="str">
            <v>否</v>
          </cell>
          <cell r="G77">
            <v>233</v>
          </cell>
          <cell r="H77" t="str">
            <v>都江堰片</v>
          </cell>
          <cell r="I77" t="str">
            <v>苗凯</v>
          </cell>
          <cell r="J77">
            <v>190</v>
          </cell>
          <cell r="K77">
            <v>149.5</v>
          </cell>
          <cell r="L77">
            <v>28404.54</v>
          </cell>
          <cell r="M77">
            <v>9468.18</v>
          </cell>
          <cell r="N77">
            <v>7369.1</v>
          </cell>
          <cell r="O77" t="str">
            <v>25.94%</v>
          </cell>
        </row>
        <row r="78">
          <cell r="D78">
            <v>738</v>
          </cell>
          <cell r="E78" t="str">
            <v>四川太极都江堰市蒲阳路药店</v>
          </cell>
          <cell r="F78" t="str">
            <v>否</v>
          </cell>
          <cell r="G78">
            <v>233</v>
          </cell>
          <cell r="H78" t="str">
            <v>都江堰片</v>
          </cell>
          <cell r="I78" t="str">
            <v>苗凯</v>
          </cell>
          <cell r="J78">
            <v>244</v>
          </cell>
          <cell r="K78">
            <v>114.8</v>
          </cell>
          <cell r="L78">
            <v>28012.03</v>
          </cell>
          <cell r="M78">
            <v>9337.34333333333</v>
          </cell>
          <cell r="N78">
            <v>5411.3</v>
          </cell>
          <cell r="O78" t="str">
            <v>19.31%</v>
          </cell>
        </row>
        <row r="79">
          <cell r="D79">
            <v>102479</v>
          </cell>
          <cell r="E79" t="str">
            <v>四川太极锦江区劼人路药店</v>
          </cell>
          <cell r="F79" t="str">
            <v/>
          </cell>
          <cell r="G79">
            <v>23</v>
          </cell>
          <cell r="H79" t="str">
            <v>城中片</v>
          </cell>
          <cell r="I79" t="str">
            <v>何巍 </v>
          </cell>
          <cell r="J79">
            <v>252</v>
          </cell>
          <cell r="K79">
            <v>108.52</v>
          </cell>
          <cell r="L79">
            <v>27348.29</v>
          </cell>
          <cell r="M79">
            <v>9116.09666666667</v>
          </cell>
          <cell r="N79">
            <v>6014.9</v>
          </cell>
          <cell r="O79" t="str">
            <v>21.99%</v>
          </cell>
        </row>
        <row r="80">
          <cell r="D80">
            <v>106485</v>
          </cell>
          <cell r="E80" t="str">
            <v>四川太极成都高新区元华二巷药店</v>
          </cell>
          <cell r="F80" t="str">
            <v/>
          </cell>
          <cell r="G80">
            <v>142</v>
          </cell>
          <cell r="H80" t="str">
            <v>旗舰片区</v>
          </cell>
          <cell r="I80" t="str">
            <v>谭勤娟</v>
          </cell>
          <cell r="J80">
            <v>224</v>
          </cell>
          <cell r="K80">
            <v>121.5</v>
          </cell>
          <cell r="L80">
            <v>27216.42</v>
          </cell>
          <cell r="M80">
            <v>9072.14</v>
          </cell>
          <cell r="N80">
            <v>4394.56</v>
          </cell>
          <cell r="O80" t="str">
            <v>16.14%</v>
          </cell>
        </row>
        <row r="81">
          <cell r="D81">
            <v>572</v>
          </cell>
          <cell r="E81" t="str">
            <v>四川太极郫县郫筒镇东大街药店</v>
          </cell>
          <cell r="F81" t="str">
            <v>否</v>
          </cell>
          <cell r="G81">
            <v>23</v>
          </cell>
          <cell r="H81" t="str">
            <v>城中片</v>
          </cell>
          <cell r="I81" t="str">
            <v>何巍 </v>
          </cell>
          <cell r="J81">
            <v>300</v>
          </cell>
          <cell r="K81">
            <v>88.25</v>
          </cell>
          <cell r="L81">
            <v>26474.75</v>
          </cell>
          <cell r="M81">
            <v>8824.91666666667</v>
          </cell>
          <cell r="N81">
            <v>6172.49</v>
          </cell>
          <cell r="O81" t="str">
            <v>23.31%</v>
          </cell>
        </row>
        <row r="82">
          <cell r="D82">
            <v>114286</v>
          </cell>
          <cell r="E82" t="str">
            <v>四川太极青羊区光华北五路药店</v>
          </cell>
          <cell r="F82" t="str">
            <v/>
          </cell>
          <cell r="G82">
            <v>342</v>
          </cell>
          <cell r="H82" t="str">
            <v>西门二片</v>
          </cell>
          <cell r="I82" t="str">
            <v>林禹帅</v>
          </cell>
          <cell r="J82">
            <v>339</v>
          </cell>
          <cell r="K82">
            <v>77.41</v>
          </cell>
          <cell r="L82">
            <v>26241.85</v>
          </cell>
          <cell r="M82">
            <v>8747.28333333333</v>
          </cell>
          <cell r="N82">
            <v>6615</v>
          </cell>
          <cell r="O82" t="str">
            <v>25.2%</v>
          </cell>
        </row>
        <row r="83">
          <cell r="D83">
            <v>717</v>
          </cell>
          <cell r="E83" t="str">
            <v>四川太极大邑县晋原镇通达东路五段药店</v>
          </cell>
          <cell r="F83" t="str">
            <v>否</v>
          </cell>
          <cell r="G83">
            <v>282</v>
          </cell>
          <cell r="H83" t="str">
            <v>城郊一片</v>
          </cell>
          <cell r="I83" t="str">
            <v>任会茹</v>
          </cell>
          <cell r="J83">
            <v>271</v>
          </cell>
          <cell r="K83">
            <v>93.88</v>
          </cell>
          <cell r="L83">
            <v>25440.32</v>
          </cell>
          <cell r="M83">
            <v>8480.10666666667</v>
          </cell>
          <cell r="N83">
            <v>6051.13</v>
          </cell>
          <cell r="O83" t="str">
            <v>23.78%</v>
          </cell>
        </row>
        <row r="84">
          <cell r="D84">
            <v>723</v>
          </cell>
          <cell r="E84" t="str">
            <v>四川太极锦江区柳翠路药店</v>
          </cell>
          <cell r="F84" t="str">
            <v>否</v>
          </cell>
          <cell r="G84">
            <v>23</v>
          </cell>
          <cell r="H84" t="str">
            <v>城中片</v>
          </cell>
          <cell r="I84" t="str">
            <v>何巍 </v>
          </cell>
          <cell r="J84">
            <v>284</v>
          </cell>
          <cell r="K84">
            <v>89.45</v>
          </cell>
          <cell r="L84">
            <v>25405.13</v>
          </cell>
          <cell r="M84">
            <v>8468.37666666667</v>
          </cell>
          <cell r="N84">
            <v>4483.78</v>
          </cell>
          <cell r="O84" t="str">
            <v>17.64%</v>
          </cell>
        </row>
        <row r="85">
          <cell r="D85">
            <v>710</v>
          </cell>
          <cell r="E85" t="str">
            <v>四川太极都江堰市蒲阳镇堰问道西路药店</v>
          </cell>
          <cell r="F85" t="str">
            <v>否</v>
          </cell>
          <cell r="G85">
            <v>233</v>
          </cell>
          <cell r="H85" t="str">
            <v>都江堰片</v>
          </cell>
          <cell r="I85" t="str">
            <v>苗凯</v>
          </cell>
          <cell r="J85">
            <v>268</v>
          </cell>
          <cell r="K85">
            <v>94.64</v>
          </cell>
          <cell r="L85">
            <v>25364.74</v>
          </cell>
          <cell r="M85">
            <v>8454.91333333333</v>
          </cell>
          <cell r="N85">
            <v>6062.24</v>
          </cell>
          <cell r="O85" t="str">
            <v>23.9%</v>
          </cell>
        </row>
        <row r="86">
          <cell r="D86">
            <v>101453</v>
          </cell>
          <cell r="E86" t="str">
            <v>四川太极温江区公平街道江安路药店</v>
          </cell>
          <cell r="F86" t="str">
            <v/>
          </cell>
          <cell r="G86">
            <v>342</v>
          </cell>
          <cell r="H86" t="str">
            <v>西门二片</v>
          </cell>
          <cell r="I86" t="str">
            <v>林禹帅</v>
          </cell>
          <cell r="J86">
            <v>242</v>
          </cell>
          <cell r="K86">
            <v>103.82</v>
          </cell>
          <cell r="L86">
            <v>25124.16</v>
          </cell>
          <cell r="M86">
            <v>8374.72</v>
          </cell>
          <cell r="N86">
            <v>4705.49</v>
          </cell>
          <cell r="O86" t="str">
            <v>18.72%</v>
          </cell>
        </row>
        <row r="87">
          <cell r="D87">
            <v>391</v>
          </cell>
          <cell r="E87" t="str">
            <v>四川太极金丝街药店</v>
          </cell>
          <cell r="F87" t="str">
            <v>否</v>
          </cell>
          <cell r="G87">
            <v>23</v>
          </cell>
          <cell r="H87" t="str">
            <v>城中片</v>
          </cell>
          <cell r="I87" t="str">
            <v>何巍 </v>
          </cell>
          <cell r="J87">
            <v>246</v>
          </cell>
          <cell r="K87">
            <v>101.2</v>
          </cell>
          <cell r="L87">
            <v>24896.3</v>
          </cell>
          <cell r="M87">
            <v>8298.76666666667</v>
          </cell>
          <cell r="N87">
            <v>6896.14</v>
          </cell>
          <cell r="O87" t="str">
            <v>27.69%</v>
          </cell>
        </row>
        <row r="88">
          <cell r="D88">
            <v>104430</v>
          </cell>
          <cell r="E88" t="str">
            <v>四川太极高新区中和大道药店</v>
          </cell>
          <cell r="F88" t="str">
            <v/>
          </cell>
          <cell r="G88">
            <v>232</v>
          </cell>
          <cell r="H88" t="str">
            <v>东南片区</v>
          </cell>
          <cell r="I88" t="str">
            <v>曾蕾蕾</v>
          </cell>
          <cell r="J88">
            <v>264</v>
          </cell>
          <cell r="K88">
            <v>94.24</v>
          </cell>
          <cell r="L88">
            <v>24880.07</v>
          </cell>
          <cell r="M88">
            <v>8293.35666666667</v>
          </cell>
          <cell r="N88">
            <v>6096.23</v>
          </cell>
          <cell r="O88" t="str">
            <v>24.5%</v>
          </cell>
        </row>
        <row r="89">
          <cell r="D89">
            <v>103199</v>
          </cell>
          <cell r="E89" t="str">
            <v>四川太极成华区西林一街药店</v>
          </cell>
          <cell r="F89" t="str">
            <v/>
          </cell>
          <cell r="G89">
            <v>23</v>
          </cell>
          <cell r="H89" t="str">
            <v>城中片</v>
          </cell>
          <cell r="I89" t="str">
            <v>何巍 </v>
          </cell>
          <cell r="J89">
            <v>376</v>
          </cell>
          <cell r="K89">
            <v>65.05</v>
          </cell>
          <cell r="L89">
            <v>24460.65</v>
          </cell>
          <cell r="M89">
            <v>8153.55</v>
          </cell>
          <cell r="N89">
            <v>6460.52</v>
          </cell>
          <cell r="O89" t="str">
            <v>26.41%</v>
          </cell>
        </row>
        <row r="90">
          <cell r="D90">
            <v>117310</v>
          </cell>
          <cell r="E90" t="str">
            <v>四川太极武侯区长寿路药店</v>
          </cell>
          <cell r="F90" t="str">
            <v/>
          </cell>
          <cell r="G90">
            <v>181</v>
          </cell>
          <cell r="H90" t="str">
            <v>西门一片</v>
          </cell>
          <cell r="I90" t="str">
            <v>刘琴英</v>
          </cell>
          <cell r="J90">
            <v>229</v>
          </cell>
          <cell r="K90">
            <v>104.82</v>
          </cell>
          <cell r="L90">
            <v>24003.22</v>
          </cell>
          <cell r="M90">
            <v>8001.07333333333</v>
          </cell>
          <cell r="N90">
            <v>5994.91</v>
          </cell>
          <cell r="O90" t="str">
            <v>24.97%</v>
          </cell>
        </row>
        <row r="91">
          <cell r="D91">
            <v>594</v>
          </cell>
          <cell r="E91" t="str">
            <v>四川太极大邑县安仁镇千禧街药店</v>
          </cell>
          <cell r="F91" t="str">
            <v>否</v>
          </cell>
          <cell r="G91">
            <v>282</v>
          </cell>
          <cell r="H91" t="str">
            <v>城郊一片</v>
          </cell>
          <cell r="I91" t="str">
            <v>任会茹</v>
          </cell>
          <cell r="J91">
            <v>206</v>
          </cell>
          <cell r="K91">
            <v>111.62</v>
          </cell>
          <cell r="L91">
            <v>22993.89</v>
          </cell>
          <cell r="M91">
            <v>7664.63</v>
          </cell>
          <cell r="N91">
            <v>5465.85</v>
          </cell>
          <cell r="O91" t="str">
            <v>23.77%</v>
          </cell>
        </row>
        <row r="92">
          <cell r="D92">
            <v>740</v>
          </cell>
          <cell r="E92" t="str">
            <v>四川太极成华区华康路药店</v>
          </cell>
          <cell r="F92" t="str">
            <v/>
          </cell>
          <cell r="G92">
            <v>232</v>
          </cell>
          <cell r="H92" t="str">
            <v>东南片区</v>
          </cell>
          <cell r="I92" t="str">
            <v>曾蕾蕾</v>
          </cell>
          <cell r="J92">
            <v>263</v>
          </cell>
          <cell r="K92">
            <v>86.51</v>
          </cell>
          <cell r="L92">
            <v>22751.3</v>
          </cell>
          <cell r="M92">
            <v>7583.76666666667</v>
          </cell>
          <cell r="N92">
            <v>5143.02</v>
          </cell>
          <cell r="O92" t="str">
            <v>22.6%</v>
          </cell>
        </row>
        <row r="93">
          <cell r="D93">
            <v>733</v>
          </cell>
          <cell r="E93" t="str">
            <v>四川太极双流区东升街道三强西路药店</v>
          </cell>
          <cell r="F93" t="str">
            <v>否</v>
          </cell>
          <cell r="G93">
            <v>232</v>
          </cell>
          <cell r="H93" t="str">
            <v>东南片区</v>
          </cell>
          <cell r="I93" t="str">
            <v>曾蕾蕾</v>
          </cell>
          <cell r="J93">
            <v>286</v>
          </cell>
          <cell r="K93">
            <v>79.5</v>
          </cell>
          <cell r="L93">
            <v>22735.91</v>
          </cell>
          <cell r="M93">
            <v>7578.63666666667</v>
          </cell>
          <cell r="N93">
            <v>6590.41</v>
          </cell>
          <cell r="O93" t="str">
            <v>28.98%</v>
          </cell>
        </row>
        <row r="94">
          <cell r="D94">
            <v>748</v>
          </cell>
          <cell r="E94" t="str">
            <v>四川太极大邑县晋原镇东街药店</v>
          </cell>
          <cell r="F94" t="str">
            <v/>
          </cell>
          <cell r="G94">
            <v>282</v>
          </cell>
          <cell r="H94" t="str">
            <v>城郊一片</v>
          </cell>
          <cell r="I94" t="str">
            <v>任会茹</v>
          </cell>
          <cell r="J94">
            <v>265</v>
          </cell>
          <cell r="K94">
            <v>84.8</v>
          </cell>
          <cell r="L94">
            <v>22471.79</v>
          </cell>
          <cell r="M94">
            <v>7490.59666666667</v>
          </cell>
          <cell r="N94">
            <v>6692.95</v>
          </cell>
          <cell r="O94" t="str">
            <v>29.78%</v>
          </cell>
        </row>
        <row r="95">
          <cell r="D95">
            <v>311</v>
          </cell>
          <cell r="E95" t="str">
            <v>四川太极西部店</v>
          </cell>
          <cell r="F95" t="str">
            <v>是</v>
          </cell>
          <cell r="G95">
            <v>181</v>
          </cell>
          <cell r="H95" t="str">
            <v>西门一片</v>
          </cell>
          <cell r="I95" t="str">
            <v>刘琴英</v>
          </cell>
          <cell r="J95">
            <v>122</v>
          </cell>
          <cell r="K95">
            <v>182.09</v>
          </cell>
          <cell r="L95">
            <v>22215.08</v>
          </cell>
          <cell r="M95">
            <v>7405.02666666667</v>
          </cell>
          <cell r="N95">
            <v>3973.19</v>
          </cell>
          <cell r="O95" t="str">
            <v>17.88%</v>
          </cell>
        </row>
        <row r="96">
          <cell r="D96">
            <v>308</v>
          </cell>
          <cell r="E96" t="str">
            <v>四川太极红星店</v>
          </cell>
          <cell r="F96" t="str">
            <v>是</v>
          </cell>
          <cell r="G96">
            <v>23</v>
          </cell>
          <cell r="H96" t="str">
            <v>城中片</v>
          </cell>
          <cell r="I96" t="str">
            <v>何巍 </v>
          </cell>
          <cell r="J96">
            <v>282</v>
          </cell>
          <cell r="K96">
            <v>77.18</v>
          </cell>
          <cell r="L96">
            <v>21764.06</v>
          </cell>
          <cell r="M96">
            <v>7254.68666666667</v>
          </cell>
          <cell r="N96">
            <v>5290.67</v>
          </cell>
          <cell r="O96" t="str">
            <v>24.3%</v>
          </cell>
        </row>
        <row r="97">
          <cell r="D97">
            <v>716</v>
          </cell>
          <cell r="E97" t="str">
            <v>四川太极大邑县沙渠镇方圆路药店</v>
          </cell>
          <cell r="F97" t="str">
            <v>否</v>
          </cell>
          <cell r="G97">
            <v>282</v>
          </cell>
          <cell r="H97" t="str">
            <v>城郊一片</v>
          </cell>
          <cell r="I97" t="str">
            <v>任会茹</v>
          </cell>
          <cell r="J97">
            <v>276</v>
          </cell>
          <cell r="K97">
            <v>78.62</v>
          </cell>
          <cell r="L97">
            <v>21700.04</v>
          </cell>
          <cell r="M97">
            <v>7233.34666666667</v>
          </cell>
          <cell r="N97">
            <v>4663.35</v>
          </cell>
          <cell r="O97" t="str">
            <v>21.49%</v>
          </cell>
        </row>
        <row r="98">
          <cell r="D98">
            <v>706</v>
          </cell>
          <cell r="E98" t="str">
            <v>四川太极都江堰幸福镇翔凤路药店</v>
          </cell>
          <cell r="F98" t="str">
            <v>否</v>
          </cell>
          <cell r="G98">
            <v>233</v>
          </cell>
          <cell r="H98" t="str">
            <v>都江堰片</v>
          </cell>
          <cell r="I98" t="str">
            <v>苗凯</v>
          </cell>
          <cell r="J98">
            <v>226</v>
          </cell>
          <cell r="K98">
            <v>94.31</v>
          </cell>
          <cell r="L98">
            <v>21314.35</v>
          </cell>
          <cell r="M98">
            <v>7104.78333333333</v>
          </cell>
          <cell r="N98">
            <v>5520.78</v>
          </cell>
          <cell r="O98" t="str">
            <v>25.9%</v>
          </cell>
        </row>
        <row r="99">
          <cell r="D99">
            <v>122198</v>
          </cell>
          <cell r="E99" t="str">
            <v>四川太极成华区华泰路二药店</v>
          </cell>
          <cell r="F99" t="str">
            <v/>
          </cell>
          <cell r="G99">
            <v>232</v>
          </cell>
          <cell r="H99" t="str">
            <v>东南片区</v>
          </cell>
          <cell r="I99" t="str">
            <v>曾蕾蕾</v>
          </cell>
          <cell r="J99">
            <v>197</v>
          </cell>
          <cell r="K99">
            <v>106.04</v>
          </cell>
          <cell r="L99">
            <v>20889.68</v>
          </cell>
          <cell r="M99">
            <v>6963.22666666667</v>
          </cell>
          <cell r="N99">
            <v>2852.48</v>
          </cell>
          <cell r="O99" t="str">
            <v>13.65%</v>
          </cell>
        </row>
        <row r="100">
          <cell r="D100">
            <v>113025</v>
          </cell>
          <cell r="E100" t="str">
            <v>四川太极青羊区蜀鑫路药店</v>
          </cell>
          <cell r="F100" t="str">
            <v/>
          </cell>
          <cell r="G100">
            <v>342</v>
          </cell>
          <cell r="H100" t="str">
            <v>西门二片</v>
          </cell>
          <cell r="I100" t="str">
            <v>林禹帅</v>
          </cell>
          <cell r="J100">
            <v>207</v>
          </cell>
          <cell r="K100">
            <v>100.38</v>
          </cell>
          <cell r="L100">
            <v>20779.15</v>
          </cell>
          <cell r="M100">
            <v>6926.38333333333</v>
          </cell>
          <cell r="N100">
            <v>4274.68</v>
          </cell>
          <cell r="O100" t="str">
            <v>20.57%</v>
          </cell>
        </row>
        <row r="101">
          <cell r="D101">
            <v>118151</v>
          </cell>
          <cell r="E101" t="str">
            <v>四川太极金牛区沙湾东一路药店</v>
          </cell>
          <cell r="F101" t="str">
            <v/>
          </cell>
          <cell r="G101">
            <v>181</v>
          </cell>
          <cell r="H101" t="str">
            <v>西门一片</v>
          </cell>
          <cell r="I101" t="str">
            <v>刘琴英</v>
          </cell>
          <cell r="J101">
            <v>204</v>
          </cell>
          <cell r="K101">
            <v>101.25</v>
          </cell>
          <cell r="L101">
            <v>20654.69</v>
          </cell>
          <cell r="M101">
            <v>6884.89666666667</v>
          </cell>
          <cell r="N101">
            <v>2818.54</v>
          </cell>
          <cell r="O101" t="str">
            <v>13.64%</v>
          </cell>
        </row>
        <row r="102">
          <cell r="D102">
            <v>727</v>
          </cell>
          <cell r="E102" t="str">
            <v>四川太极金牛区黄苑东街药店</v>
          </cell>
          <cell r="F102" t="str">
            <v>否</v>
          </cell>
          <cell r="G102">
            <v>181</v>
          </cell>
          <cell r="H102" t="str">
            <v>西门一片</v>
          </cell>
          <cell r="I102" t="str">
            <v>刘琴英</v>
          </cell>
          <cell r="J102">
            <v>237</v>
          </cell>
          <cell r="K102">
            <v>86.87</v>
          </cell>
          <cell r="L102">
            <v>20588.82</v>
          </cell>
          <cell r="M102">
            <v>6862.94</v>
          </cell>
          <cell r="N102">
            <v>5485.68</v>
          </cell>
          <cell r="O102" t="str">
            <v>26.64%</v>
          </cell>
        </row>
        <row r="103">
          <cell r="D103">
            <v>720</v>
          </cell>
          <cell r="E103" t="str">
            <v>四川太极大邑县新场镇文昌街药店</v>
          </cell>
          <cell r="F103" t="str">
            <v>否</v>
          </cell>
          <cell r="G103">
            <v>282</v>
          </cell>
          <cell r="H103" t="str">
            <v>城郊一片</v>
          </cell>
          <cell r="I103" t="str">
            <v>任会茹</v>
          </cell>
          <cell r="J103">
            <v>216</v>
          </cell>
          <cell r="K103">
            <v>92.37</v>
          </cell>
          <cell r="L103">
            <v>19951.1</v>
          </cell>
          <cell r="M103">
            <v>6650.36666666667</v>
          </cell>
          <cell r="N103">
            <v>4930.25</v>
          </cell>
          <cell r="O103" t="str">
            <v>24.71%</v>
          </cell>
        </row>
        <row r="104">
          <cell r="D104">
            <v>752</v>
          </cell>
          <cell r="E104" t="str">
            <v>四川太极大药房连锁有限公司武侯区聚萃街药店</v>
          </cell>
          <cell r="F104" t="str">
            <v/>
          </cell>
          <cell r="G104">
            <v>342</v>
          </cell>
          <cell r="H104" t="str">
            <v>西门二片</v>
          </cell>
          <cell r="I104" t="str">
            <v>林禹帅</v>
          </cell>
          <cell r="J104">
            <v>273</v>
          </cell>
          <cell r="K104">
            <v>72.57</v>
          </cell>
          <cell r="L104">
            <v>19810.6</v>
          </cell>
          <cell r="M104">
            <v>6603.53333333333</v>
          </cell>
          <cell r="N104">
            <v>5392.21</v>
          </cell>
          <cell r="O104" t="str">
            <v>27.21%</v>
          </cell>
        </row>
        <row r="105">
          <cell r="D105">
            <v>117637</v>
          </cell>
          <cell r="E105" t="str">
            <v>四川太极大邑晋原街道金巷西街药店</v>
          </cell>
          <cell r="F105" t="str">
            <v/>
          </cell>
          <cell r="G105">
            <v>282</v>
          </cell>
          <cell r="H105" t="str">
            <v>城郊一片</v>
          </cell>
          <cell r="I105" t="str">
            <v>任会茹</v>
          </cell>
          <cell r="J105">
            <v>191</v>
          </cell>
          <cell r="K105">
            <v>102.89</v>
          </cell>
          <cell r="L105">
            <v>19652.91</v>
          </cell>
          <cell r="M105">
            <v>6550.97</v>
          </cell>
          <cell r="N105">
            <v>3901.75</v>
          </cell>
          <cell r="O105" t="str">
            <v>19.85%</v>
          </cell>
        </row>
        <row r="106">
          <cell r="D106">
            <v>117923</v>
          </cell>
          <cell r="E106" t="str">
            <v>四川太极大邑县观音阁街西段店</v>
          </cell>
          <cell r="F106" t="str">
            <v/>
          </cell>
          <cell r="G106">
            <v>282</v>
          </cell>
          <cell r="H106" t="str">
            <v>城郊一片</v>
          </cell>
          <cell r="I106" t="str">
            <v>任会茹</v>
          </cell>
          <cell r="J106">
            <v>171</v>
          </cell>
          <cell r="K106">
            <v>114.48</v>
          </cell>
          <cell r="L106">
            <v>19575.72</v>
          </cell>
          <cell r="M106">
            <v>6525.24</v>
          </cell>
          <cell r="N106">
            <v>4041.75</v>
          </cell>
          <cell r="O106" t="str">
            <v>20.64%</v>
          </cell>
        </row>
        <row r="107">
          <cell r="D107">
            <v>743</v>
          </cell>
          <cell r="E107" t="str">
            <v>四川太极成华区万宇路药店</v>
          </cell>
          <cell r="F107" t="str">
            <v/>
          </cell>
          <cell r="G107">
            <v>232</v>
          </cell>
          <cell r="H107" t="str">
            <v>东南片区</v>
          </cell>
          <cell r="I107" t="str">
            <v>曾蕾蕾</v>
          </cell>
          <cell r="J107">
            <v>242</v>
          </cell>
          <cell r="K107">
            <v>79.43</v>
          </cell>
          <cell r="L107">
            <v>19222.32</v>
          </cell>
          <cell r="M107">
            <v>6407.44</v>
          </cell>
          <cell r="N107">
            <v>5113.73</v>
          </cell>
          <cell r="O107" t="str">
            <v>26.6%</v>
          </cell>
        </row>
        <row r="108">
          <cell r="D108">
            <v>570</v>
          </cell>
          <cell r="E108" t="str">
            <v>四川太极青羊区大石西路药店</v>
          </cell>
          <cell r="F108" t="str">
            <v>否</v>
          </cell>
          <cell r="G108">
            <v>342</v>
          </cell>
          <cell r="H108" t="str">
            <v>西门二片</v>
          </cell>
          <cell r="I108" t="str">
            <v>林禹帅</v>
          </cell>
          <cell r="J108">
            <v>253</v>
          </cell>
          <cell r="K108">
            <v>75.62</v>
          </cell>
          <cell r="L108">
            <v>19130.72</v>
          </cell>
          <cell r="M108">
            <v>6376.90666666667</v>
          </cell>
          <cell r="N108">
            <v>5426.86</v>
          </cell>
          <cell r="O108" t="str">
            <v>28.36%</v>
          </cell>
        </row>
        <row r="109">
          <cell r="D109">
            <v>119263</v>
          </cell>
          <cell r="E109" t="str">
            <v>四川太极青羊区蜀源路药店</v>
          </cell>
          <cell r="F109" t="str">
            <v/>
          </cell>
          <cell r="G109">
            <v>342</v>
          </cell>
          <cell r="H109" t="str">
            <v>西门二片</v>
          </cell>
          <cell r="I109" t="str">
            <v>林禹帅</v>
          </cell>
          <cell r="J109">
            <v>242</v>
          </cell>
          <cell r="K109">
            <v>78.04</v>
          </cell>
          <cell r="L109">
            <v>18885.49</v>
          </cell>
          <cell r="M109">
            <v>6295.16333333333</v>
          </cell>
          <cell r="N109">
            <v>4134.4</v>
          </cell>
          <cell r="O109" t="str">
            <v>21.89%</v>
          </cell>
        </row>
        <row r="110">
          <cell r="D110">
            <v>118074</v>
          </cell>
          <cell r="E110" t="str">
            <v>四川太极高新区泰和二街药店</v>
          </cell>
          <cell r="F110" t="str">
            <v/>
          </cell>
          <cell r="G110">
            <v>232</v>
          </cell>
          <cell r="H110" t="str">
            <v>东南片区</v>
          </cell>
          <cell r="I110" t="str">
            <v>曾蕾蕾</v>
          </cell>
          <cell r="J110">
            <v>263</v>
          </cell>
          <cell r="K110">
            <v>71.3</v>
          </cell>
          <cell r="L110">
            <v>18752.83</v>
          </cell>
          <cell r="M110">
            <v>6250.94333333333</v>
          </cell>
          <cell r="N110">
            <v>5499.02</v>
          </cell>
          <cell r="O110" t="str">
            <v>29.32%</v>
          </cell>
        </row>
        <row r="111">
          <cell r="D111">
            <v>347</v>
          </cell>
          <cell r="E111" t="str">
            <v>四川太极青羊区清江东路三药店</v>
          </cell>
          <cell r="F111" t="str">
            <v>是</v>
          </cell>
          <cell r="G111">
            <v>361</v>
          </cell>
          <cell r="H111" t="str">
            <v>关店片区</v>
          </cell>
          <cell r="I111" t="str">
            <v>谭钦文</v>
          </cell>
          <cell r="J111">
            <v>234</v>
          </cell>
          <cell r="K111">
            <v>80.09</v>
          </cell>
          <cell r="L111">
            <v>18741.14</v>
          </cell>
          <cell r="M111">
            <v>6247.04666666667</v>
          </cell>
          <cell r="N111">
            <v>3541.41</v>
          </cell>
          <cell r="O111" t="str">
            <v>18.89%</v>
          </cell>
        </row>
        <row r="112">
          <cell r="D112">
            <v>367</v>
          </cell>
          <cell r="E112" t="str">
            <v>四川太极金带街药店</v>
          </cell>
          <cell r="F112" t="str">
            <v>否</v>
          </cell>
          <cell r="G112">
            <v>341</v>
          </cell>
          <cell r="H112" t="str">
            <v>崇州片</v>
          </cell>
          <cell r="I112" t="str">
            <v>胡建梅</v>
          </cell>
          <cell r="J112">
            <v>272</v>
          </cell>
          <cell r="K112">
            <v>68.56</v>
          </cell>
          <cell r="L112">
            <v>18647.7</v>
          </cell>
          <cell r="M112">
            <v>6215.9</v>
          </cell>
          <cell r="N112">
            <v>4842.83</v>
          </cell>
          <cell r="O112" t="str">
            <v>25.97%</v>
          </cell>
        </row>
        <row r="113">
          <cell r="D113">
            <v>573</v>
          </cell>
          <cell r="E113" t="str">
            <v>四川太极双流县西航港街道锦华路一段药店</v>
          </cell>
          <cell r="F113" t="str">
            <v>否</v>
          </cell>
          <cell r="G113">
            <v>232</v>
          </cell>
          <cell r="H113" t="str">
            <v>东南片区</v>
          </cell>
          <cell r="I113" t="str">
            <v>曾蕾蕾</v>
          </cell>
          <cell r="J113">
            <v>275</v>
          </cell>
          <cell r="K113">
            <v>66.19</v>
          </cell>
          <cell r="L113">
            <v>18202.3</v>
          </cell>
          <cell r="M113">
            <v>6067.43333333333</v>
          </cell>
          <cell r="N113">
            <v>4511.72</v>
          </cell>
          <cell r="O113" t="str">
            <v>24.78%</v>
          </cell>
        </row>
        <row r="114">
          <cell r="D114">
            <v>732</v>
          </cell>
          <cell r="E114" t="str">
            <v>四川太极邛崃市羊安镇永康大道药店</v>
          </cell>
          <cell r="F114" t="str">
            <v>否</v>
          </cell>
          <cell r="G114">
            <v>282</v>
          </cell>
          <cell r="H114" t="str">
            <v>城郊一片</v>
          </cell>
          <cell r="I114" t="str">
            <v>任会茹</v>
          </cell>
          <cell r="J114">
            <v>237</v>
          </cell>
          <cell r="K114">
            <v>76.59</v>
          </cell>
          <cell r="L114">
            <v>18152.26</v>
          </cell>
          <cell r="M114">
            <v>6050.75333333333</v>
          </cell>
          <cell r="N114">
            <v>3793.84</v>
          </cell>
          <cell r="O114" t="str">
            <v>20.9%</v>
          </cell>
        </row>
        <row r="115">
          <cell r="D115">
            <v>118951</v>
          </cell>
          <cell r="E115" t="str">
            <v>四川太极青羊区金祥路药店</v>
          </cell>
          <cell r="F115" t="str">
            <v/>
          </cell>
          <cell r="G115">
            <v>342</v>
          </cell>
          <cell r="H115" t="str">
            <v>西门二片</v>
          </cell>
          <cell r="I115" t="str">
            <v>林禹帅</v>
          </cell>
          <cell r="J115">
            <v>275</v>
          </cell>
          <cell r="K115">
            <v>65.47</v>
          </cell>
          <cell r="L115">
            <v>18004.69</v>
          </cell>
          <cell r="M115">
            <v>6001.56333333333</v>
          </cell>
          <cell r="N115">
            <v>4443.49</v>
          </cell>
          <cell r="O115" t="str">
            <v>24.67%</v>
          </cell>
        </row>
        <row r="116">
          <cell r="D116">
            <v>113298</v>
          </cell>
          <cell r="E116" t="str">
            <v>四川太极武侯区逸都路药店</v>
          </cell>
          <cell r="F116" t="str">
            <v/>
          </cell>
          <cell r="G116">
            <v>342</v>
          </cell>
          <cell r="H116" t="str">
            <v>西门二片</v>
          </cell>
          <cell r="I116" t="str">
            <v>林禹帅</v>
          </cell>
          <cell r="J116">
            <v>216</v>
          </cell>
          <cell r="K116">
            <v>82.79</v>
          </cell>
          <cell r="L116">
            <v>17883.03</v>
          </cell>
          <cell r="M116">
            <v>5961.01</v>
          </cell>
          <cell r="N116">
            <v>4163.26</v>
          </cell>
          <cell r="O116" t="str">
            <v>23.28%</v>
          </cell>
        </row>
        <row r="117">
          <cell r="D117">
            <v>339</v>
          </cell>
          <cell r="E117" t="str">
            <v>四川太极沙河源药店</v>
          </cell>
          <cell r="F117" t="str">
            <v>是</v>
          </cell>
          <cell r="G117">
            <v>181</v>
          </cell>
          <cell r="H117" t="str">
            <v>西门一片</v>
          </cell>
          <cell r="I117" t="str">
            <v>刘琴英</v>
          </cell>
          <cell r="J117">
            <v>205</v>
          </cell>
          <cell r="K117">
            <v>87.1</v>
          </cell>
          <cell r="L117">
            <v>17855.15</v>
          </cell>
          <cell r="M117">
            <v>5951.71666666667</v>
          </cell>
          <cell r="N117">
            <v>3242.85</v>
          </cell>
          <cell r="O117" t="str">
            <v>18.16%</v>
          </cell>
        </row>
        <row r="118">
          <cell r="D118">
            <v>120844</v>
          </cell>
          <cell r="E118" t="str">
            <v>四川太极彭州市致和镇南三环路药店</v>
          </cell>
          <cell r="F118" t="str">
            <v/>
          </cell>
          <cell r="G118">
            <v>342</v>
          </cell>
          <cell r="H118" t="str">
            <v>西门二片</v>
          </cell>
          <cell r="I118" t="str">
            <v>林禹帅</v>
          </cell>
          <cell r="J118">
            <v>192</v>
          </cell>
          <cell r="K118">
            <v>92.01</v>
          </cell>
          <cell r="L118">
            <v>17665.02</v>
          </cell>
          <cell r="M118">
            <v>5888.34</v>
          </cell>
          <cell r="N118">
            <v>-153.35</v>
          </cell>
          <cell r="O118" t="str">
            <v>-.86%</v>
          </cell>
        </row>
        <row r="119">
          <cell r="D119">
            <v>102567</v>
          </cell>
          <cell r="E119" t="str">
            <v>四川太极新津县五津镇武阳西路药店</v>
          </cell>
          <cell r="F119" t="str">
            <v/>
          </cell>
          <cell r="G119">
            <v>281</v>
          </cell>
          <cell r="H119" t="str">
            <v>新津片</v>
          </cell>
          <cell r="I119" t="str">
            <v>王燕丽</v>
          </cell>
          <cell r="J119">
            <v>159</v>
          </cell>
          <cell r="K119">
            <v>109.02</v>
          </cell>
          <cell r="L119">
            <v>17334.68</v>
          </cell>
          <cell r="M119">
            <v>5778.22666666667</v>
          </cell>
          <cell r="N119">
            <v>2909.57</v>
          </cell>
          <cell r="O119" t="str">
            <v>16.78%</v>
          </cell>
        </row>
        <row r="120">
          <cell r="D120">
            <v>116919</v>
          </cell>
          <cell r="E120" t="str">
            <v>四川太极武侯区科华北路药店</v>
          </cell>
          <cell r="F120" t="str">
            <v/>
          </cell>
          <cell r="G120">
            <v>142</v>
          </cell>
          <cell r="H120" t="str">
            <v>旗舰片区</v>
          </cell>
          <cell r="I120" t="str">
            <v>谭勤娟</v>
          </cell>
          <cell r="J120">
            <v>249</v>
          </cell>
          <cell r="K120">
            <v>69.58</v>
          </cell>
          <cell r="L120">
            <v>17326.31</v>
          </cell>
          <cell r="M120">
            <v>5775.43666666667</v>
          </cell>
          <cell r="N120">
            <v>4620.16</v>
          </cell>
          <cell r="O120" t="str">
            <v>26.66%</v>
          </cell>
        </row>
        <row r="121">
          <cell r="D121">
            <v>56</v>
          </cell>
          <cell r="E121" t="str">
            <v>四川太极三江店</v>
          </cell>
          <cell r="F121" t="str">
            <v>是</v>
          </cell>
          <cell r="G121">
            <v>341</v>
          </cell>
          <cell r="H121" t="str">
            <v>崇州片</v>
          </cell>
          <cell r="I121" t="str">
            <v>胡建梅</v>
          </cell>
          <cell r="J121">
            <v>213</v>
          </cell>
          <cell r="K121">
            <v>78.77</v>
          </cell>
          <cell r="L121">
            <v>16778.9</v>
          </cell>
          <cell r="M121">
            <v>5592.96666666667</v>
          </cell>
          <cell r="N121">
            <v>3284.44</v>
          </cell>
          <cell r="O121" t="str">
            <v>19.57%</v>
          </cell>
        </row>
        <row r="122">
          <cell r="D122">
            <v>104429</v>
          </cell>
          <cell r="E122" t="str">
            <v>四川太极武侯区大华街药店</v>
          </cell>
          <cell r="F122" t="str">
            <v/>
          </cell>
          <cell r="G122">
            <v>342</v>
          </cell>
          <cell r="H122" t="str">
            <v>西门二片</v>
          </cell>
          <cell r="I122" t="str">
            <v>林禹帅</v>
          </cell>
          <cell r="J122">
            <v>206</v>
          </cell>
          <cell r="K122">
            <v>80.9</v>
          </cell>
          <cell r="L122">
            <v>16665.39</v>
          </cell>
          <cell r="M122">
            <v>5555.13</v>
          </cell>
          <cell r="N122">
            <v>2674.5</v>
          </cell>
          <cell r="O122" t="str">
            <v>16.04%</v>
          </cell>
        </row>
        <row r="123">
          <cell r="D123">
            <v>118758</v>
          </cell>
          <cell r="E123" t="str">
            <v>四川太极成华区水碾河路药店</v>
          </cell>
          <cell r="F123" t="str">
            <v/>
          </cell>
          <cell r="G123">
            <v>232</v>
          </cell>
          <cell r="H123" t="str">
            <v>东南片区</v>
          </cell>
          <cell r="I123" t="str">
            <v>曾蕾蕾</v>
          </cell>
          <cell r="J123">
            <v>165</v>
          </cell>
          <cell r="K123">
            <v>98.76</v>
          </cell>
          <cell r="L123">
            <v>16295.58</v>
          </cell>
          <cell r="M123">
            <v>5431.86</v>
          </cell>
          <cell r="N123">
            <v>2785.38</v>
          </cell>
          <cell r="O123" t="str">
            <v>17.09%</v>
          </cell>
        </row>
        <row r="124">
          <cell r="D124">
            <v>110378</v>
          </cell>
          <cell r="E124" t="str">
            <v>四川太极都江堰市永丰街道宝莲路药店</v>
          </cell>
          <cell r="F124" t="str">
            <v/>
          </cell>
          <cell r="G124">
            <v>233</v>
          </cell>
          <cell r="H124" t="str">
            <v>都江堰片</v>
          </cell>
          <cell r="I124" t="str">
            <v>苗凯</v>
          </cell>
          <cell r="J124">
            <v>142</v>
          </cell>
          <cell r="K124">
            <v>112.18</v>
          </cell>
          <cell r="L124">
            <v>15930.15</v>
          </cell>
          <cell r="M124">
            <v>5310.05</v>
          </cell>
          <cell r="N124">
            <v>3799.04</v>
          </cell>
          <cell r="O124" t="str">
            <v>23.84%</v>
          </cell>
        </row>
        <row r="125">
          <cell r="D125">
            <v>116482</v>
          </cell>
          <cell r="E125" t="str">
            <v>四川太极锦江区宏济中路药店</v>
          </cell>
          <cell r="F125" t="str">
            <v/>
          </cell>
          <cell r="G125">
            <v>23</v>
          </cell>
          <cell r="H125" t="str">
            <v>城中片</v>
          </cell>
          <cell r="I125" t="str">
            <v>何巍 </v>
          </cell>
          <cell r="J125">
            <v>214</v>
          </cell>
          <cell r="K125">
            <v>71.68</v>
          </cell>
          <cell r="L125">
            <v>15339.43</v>
          </cell>
          <cell r="M125">
            <v>5113.14333333333</v>
          </cell>
          <cell r="N125">
            <v>2930.96</v>
          </cell>
          <cell r="O125" t="str">
            <v>19.1%</v>
          </cell>
        </row>
        <row r="126">
          <cell r="D126">
            <v>106568</v>
          </cell>
          <cell r="E126" t="str">
            <v>四川太极高新区中和公济桥路药店</v>
          </cell>
          <cell r="F126" t="str">
            <v/>
          </cell>
          <cell r="G126">
            <v>232</v>
          </cell>
          <cell r="H126" t="str">
            <v>东南片区</v>
          </cell>
          <cell r="I126" t="str">
            <v>曾蕾蕾</v>
          </cell>
          <cell r="J126">
            <v>147</v>
          </cell>
          <cell r="K126">
            <v>102.88</v>
          </cell>
          <cell r="L126">
            <v>15123.82</v>
          </cell>
          <cell r="M126">
            <v>5041.27333333333</v>
          </cell>
          <cell r="N126">
            <v>4207.04</v>
          </cell>
          <cell r="O126" t="str">
            <v>27.81%</v>
          </cell>
        </row>
        <row r="127">
          <cell r="D127">
            <v>104533</v>
          </cell>
          <cell r="E127" t="str">
            <v>四川太极大邑县晋原镇潘家街药店</v>
          </cell>
          <cell r="F127" t="str">
            <v/>
          </cell>
          <cell r="G127">
            <v>282</v>
          </cell>
          <cell r="H127" t="str">
            <v>城郊一片</v>
          </cell>
          <cell r="I127" t="str">
            <v>任会茹</v>
          </cell>
          <cell r="J127">
            <v>205</v>
          </cell>
          <cell r="K127">
            <v>73.31</v>
          </cell>
          <cell r="L127">
            <v>15028.89</v>
          </cell>
          <cell r="M127">
            <v>5009.63</v>
          </cell>
          <cell r="N127">
            <v>3499.38</v>
          </cell>
          <cell r="O127" t="str">
            <v>23.28%</v>
          </cell>
        </row>
        <row r="128">
          <cell r="D128">
            <v>105396</v>
          </cell>
          <cell r="E128" t="str">
            <v>四川太极武侯区航中街药店</v>
          </cell>
          <cell r="F128" t="str">
            <v/>
          </cell>
          <cell r="G128">
            <v>361</v>
          </cell>
          <cell r="H128" t="str">
            <v>关店片区</v>
          </cell>
          <cell r="I128" t="str">
            <v>谭钦文</v>
          </cell>
          <cell r="J128">
            <v>178</v>
          </cell>
          <cell r="K128">
            <v>83.34</v>
          </cell>
          <cell r="L128">
            <v>14835.23</v>
          </cell>
          <cell r="M128">
            <v>4945.07666666667</v>
          </cell>
          <cell r="N128">
            <v>3987.24</v>
          </cell>
          <cell r="O128" t="str">
            <v>26.87%</v>
          </cell>
        </row>
        <row r="129">
          <cell r="D129">
            <v>112888</v>
          </cell>
          <cell r="E129" t="str">
            <v>四川太极武侯区双楠路药店</v>
          </cell>
          <cell r="F129" t="str">
            <v/>
          </cell>
          <cell r="G129">
            <v>342</v>
          </cell>
          <cell r="H129" t="str">
            <v>西门二片</v>
          </cell>
          <cell r="I129" t="str">
            <v>林禹帅</v>
          </cell>
          <cell r="J129">
            <v>220</v>
          </cell>
          <cell r="K129">
            <v>66.52</v>
          </cell>
          <cell r="L129">
            <v>14634.61</v>
          </cell>
          <cell r="M129">
            <v>4878.20333333333</v>
          </cell>
          <cell r="N129">
            <v>4080.41</v>
          </cell>
          <cell r="O129" t="str">
            <v>27.88%</v>
          </cell>
        </row>
        <row r="130">
          <cell r="D130">
            <v>112415</v>
          </cell>
          <cell r="E130" t="str">
            <v>四川太极金牛区五福桥东路药店</v>
          </cell>
          <cell r="F130" t="str">
            <v/>
          </cell>
          <cell r="G130">
            <v>181</v>
          </cell>
          <cell r="H130" t="str">
            <v>西门一片</v>
          </cell>
          <cell r="I130" t="str">
            <v>刘琴英</v>
          </cell>
          <cell r="J130">
            <v>243</v>
          </cell>
          <cell r="K130">
            <v>59.64</v>
          </cell>
          <cell r="L130">
            <v>14492.53</v>
          </cell>
          <cell r="M130">
            <v>4830.84333333333</v>
          </cell>
          <cell r="N130">
            <v>3526.34</v>
          </cell>
          <cell r="O130" t="str">
            <v>24.33%</v>
          </cell>
        </row>
        <row r="131">
          <cell r="D131">
            <v>113833</v>
          </cell>
          <cell r="E131" t="str">
            <v>四川太极青羊区光华西一路药店</v>
          </cell>
          <cell r="F131" t="str">
            <v/>
          </cell>
          <cell r="G131">
            <v>342</v>
          </cell>
          <cell r="H131" t="str">
            <v>西门二片</v>
          </cell>
          <cell r="I131" t="str">
            <v>林禹帅</v>
          </cell>
          <cell r="J131">
            <v>249</v>
          </cell>
          <cell r="K131">
            <v>57.58</v>
          </cell>
          <cell r="L131">
            <v>14337.46</v>
          </cell>
          <cell r="M131">
            <v>4779.15333333333</v>
          </cell>
          <cell r="N131">
            <v>3715.33</v>
          </cell>
          <cell r="O131" t="str">
            <v>25.91%</v>
          </cell>
        </row>
        <row r="132">
          <cell r="D132">
            <v>114069</v>
          </cell>
          <cell r="E132" t="str">
            <v>四川太极高新区剑南大道药店</v>
          </cell>
          <cell r="F132" t="str">
            <v/>
          </cell>
          <cell r="G132">
            <v>232</v>
          </cell>
          <cell r="H132" t="str">
            <v>东南片区</v>
          </cell>
          <cell r="I132" t="str">
            <v>曾蕾蕾</v>
          </cell>
          <cell r="J132">
            <v>175</v>
          </cell>
          <cell r="K132">
            <v>80.83</v>
          </cell>
          <cell r="L132">
            <v>14145.4</v>
          </cell>
          <cell r="M132">
            <v>4715.13333333333</v>
          </cell>
          <cell r="N132">
            <v>3861.75</v>
          </cell>
          <cell r="O132" t="str">
            <v>27.3%</v>
          </cell>
        </row>
        <row r="133">
          <cell r="D133">
            <v>349</v>
          </cell>
          <cell r="E133" t="str">
            <v>四川太极人民中路店</v>
          </cell>
          <cell r="F133" t="str">
            <v>否</v>
          </cell>
          <cell r="G133">
            <v>361</v>
          </cell>
          <cell r="H133" t="str">
            <v>关店片区</v>
          </cell>
          <cell r="I133" t="str">
            <v>谭钦文</v>
          </cell>
          <cell r="J133">
            <v>214</v>
          </cell>
          <cell r="K133">
            <v>65.68</v>
          </cell>
          <cell r="L133">
            <v>14055.39</v>
          </cell>
          <cell r="M133">
            <v>4685.13</v>
          </cell>
          <cell r="N133">
            <v>4060.84</v>
          </cell>
          <cell r="O133" t="str">
            <v>28.89%</v>
          </cell>
        </row>
        <row r="134">
          <cell r="D134">
            <v>116773</v>
          </cell>
          <cell r="E134" t="str">
            <v>四川太极青羊区经一路药店</v>
          </cell>
          <cell r="F134" t="str">
            <v/>
          </cell>
          <cell r="G134">
            <v>342</v>
          </cell>
          <cell r="H134" t="str">
            <v>西门二片</v>
          </cell>
          <cell r="I134" t="str">
            <v>林禹帅</v>
          </cell>
          <cell r="J134">
            <v>193</v>
          </cell>
          <cell r="K134">
            <v>72.49</v>
          </cell>
          <cell r="L134">
            <v>13990.18</v>
          </cell>
          <cell r="M134">
            <v>4663.39333333333</v>
          </cell>
          <cell r="N134">
            <v>2477.27</v>
          </cell>
          <cell r="O134" t="str">
            <v>17.7%</v>
          </cell>
        </row>
        <row r="135">
          <cell r="D135">
            <v>371</v>
          </cell>
          <cell r="E135" t="str">
            <v>四川太极兴义镇万兴路药店</v>
          </cell>
          <cell r="F135" t="str">
            <v>否</v>
          </cell>
          <cell r="G135">
            <v>281</v>
          </cell>
          <cell r="H135" t="str">
            <v>新津片</v>
          </cell>
          <cell r="I135" t="str">
            <v>王燕丽</v>
          </cell>
          <cell r="J135">
            <v>147</v>
          </cell>
          <cell r="K135">
            <v>93.77</v>
          </cell>
          <cell r="L135">
            <v>13784.42</v>
          </cell>
          <cell r="M135">
            <v>4594.80666666667</v>
          </cell>
          <cell r="N135">
            <v>3315.63</v>
          </cell>
          <cell r="O135" t="str">
            <v>24.05%</v>
          </cell>
        </row>
        <row r="136">
          <cell r="D136">
            <v>52</v>
          </cell>
          <cell r="E136" t="str">
            <v>四川太极崇州中心店</v>
          </cell>
          <cell r="F136" t="str">
            <v>是</v>
          </cell>
          <cell r="G136">
            <v>341</v>
          </cell>
          <cell r="H136" t="str">
            <v>崇州片</v>
          </cell>
          <cell r="I136" t="str">
            <v>胡建梅</v>
          </cell>
          <cell r="J136">
            <v>178</v>
          </cell>
          <cell r="K136">
            <v>76.86</v>
          </cell>
          <cell r="L136">
            <v>13681.78</v>
          </cell>
          <cell r="M136">
            <v>4560.59333333333</v>
          </cell>
          <cell r="N136">
            <v>3520.13</v>
          </cell>
          <cell r="O136" t="str">
            <v>25.72%</v>
          </cell>
        </row>
        <row r="137">
          <cell r="D137">
            <v>119622</v>
          </cell>
          <cell r="E137" t="str">
            <v>四川太极武侯区聚福路药店</v>
          </cell>
          <cell r="F137" t="str">
            <v/>
          </cell>
          <cell r="G137">
            <v>361</v>
          </cell>
          <cell r="H137" t="str">
            <v>关店片区</v>
          </cell>
          <cell r="I137" t="str">
            <v>谭钦文</v>
          </cell>
          <cell r="J137">
            <v>100</v>
          </cell>
          <cell r="K137">
            <v>124.27</v>
          </cell>
          <cell r="L137">
            <v>12427.28</v>
          </cell>
          <cell r="M137">
            <v>4142.42666666667</v>
          </cell>
          <cell r="N137">
            <v>2209.36</v>
          </cell>
          <cell r="O137" t="str">
            <v>17.77%</v>
          </cell>
        </row>
        <row r="138">
          <cell r="D138">
            <v>123007</v>
          </cell>
          <cell r="E138" t="str">
            <v>四川太极大邑县青霞街道元通路南段药店</v>
          </cell>
          <cell r="F138" t="str">
            <v/>
          </cell>
          <cell r="G138">
            <v>282</v>
          </cell>
          <cell r="H138" t="str">
            <v>城郊一片</v>
          </cell>
          <cell r="I138" t="str">
            <v>任会茹</v>
          </cell>
          <cell r="J138">
            <v>125</v>
          </cell>
          <cell r="K138">
            <v>92.53</v>
          </cell>
          <cell r="L138">
            <v>11566.25</v>
          </cell>
          <cell r="M138">
            <v>3855.41666666667</v>
          </cell>
          <cell r="N138">
            <v>2626.69</v>
          </cell>
          <cell r="O138" t="str">
            <v>22.7%</v>
          </cell>
        </row>
        <row r="139">
          <cell r="D139">
            <v>545</v>
          </cell>
          <cell r="E139" t="str">
            <v>四川太极成华区龙潭西路药店</v>
          </cell>
          <cell r="F139" t="str">
            <v>是</v>
          </cell>
          <cell r="G139">
            <v>361</v>
          </cell>
          <cell r="H139" t="str">
            <v>关店片区</v>
          </cell>
          <cell r="I139" t="str">
            <v>谭钦文</v>
          </cell>
          <cell r="J139">
            <v>131</v>
          </cell>
          <cell r="K139">
            <v>85.11</v>
          </cell>
          <cell r="L139">
            <v>11149.64</v>
          </cell>
          <cell r="M139">
            <v>3716.54666666667</v>
          </cell>
          <cell r="N139">
            <v>3002.27</v>
          </cell>
          <cell r="O139" t="str">
            <v>26.92%</v>
          </cell>
        </row>
        <row r="140">
          <cell r="D140">
            <v>591</v>
          </cell>
          <cell r="E140" t="str">
            <v>四川太极邛崃市文君街道凤凰大道药店</v>
          </cell>
          <cell r="F140" t="str">
            <v>否</v>
          </cell>
          <cell r="G140">
            <v>282</v>
          </cell>
          <cell r="H140" t="str">
            <v>城郊一片</v>
          </cell>
          <cell r="I140" t="str">
            <v>任会茹</v>
          </cell>
          <cell r="J140">
            <v>127</v>
          </cell>
          <cell r="K140">
            <v>80.72</v>
          </cell>
          <cell r="L140">
            <v>10251.3</v>
          </cell>
          <cell r="M140">
            <v>3417.1</v>
          </cell>
          <cell r="N140">
            <v>2149.33</v>
          </cell>
          <cell r="O140" t="str">
            <v>20.96%</v>
          </cell>
        </row>
        <row r="141">
          <cell r="D141">
            <v>122718</v>
          </cell>
          <cell r="E141" t="str">
            <v>四川太极大邑县晋原街道南街药店</v>
          </cell>
          <cell r="F141" t="str">
            <v/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84</v>
          </cell>
          <cell r="K141">
            <v>114.52</v>
          </cell>
          <cell r="L141">
            <v>9619.56</v>
          </cell>
          <cell r="M141">
            <v>3206.52</v>
          </cell>
          <cell r="N141">
            <v>1218.45</v>
          </cell>
          <cell r="O141" t="str">
            <v>12.66%</v>
          </cell>
        </row>
        <row r="142">
          <cell r="D142">
            <v>104838</v>
          </cell>
          <cell r="E142" t="str">
            <v>四川太极崇州市崇阳镇蜀州中路药店</v>
          </cell>
          <cell r="F142" t="str">
            <v/>
          </cell>
          <cell r="G142">
            <v>341</v>
          </cell>
          <cell r="H142" t="str">
            <v>崇州片</v>
          </cell>
          <cell r="I142" t="str">
            <v>胡建梅</v>
          </cell>
          <cell r="J142">
            <v>203</v>
          </cell>
          <cell r="K142">
            <v>47.12</v>
          </cell>
          <cell r="L142">
            <v>9564.41</v>
          </cell>
          <cell r="M142">
            <v>3188.13666666667</v>
          </cell>
          <cell r="N142">
            <v>2353.81</v>
          </cell>
          <cell r="O142" t="str">
            <v>24.61%</v>
          </cell>
        </row>
        <row r="143">
          <cell r="D143">
            <v>119262</v>
          </cell>
          <cell r="E143" t="str">
            <v>四川太极成华区驷马桥三路药店</v>
          </cell>
          <cell r="F143" t="str">
            <v/>
          </cell>
          <cell r="G143">
            <v>23</v>
          </cell>
          <cell r="H143" t="str">
            <v>城中片</v>
          </cell>
          <cell r="I143" t="str">
            <v>何巍 </v>
          </cell>
          <cell r="J143">
            <v>136</v>
          </cell>
          <cell r="K143">
            <v>67</v>
          </cell>
          <cell r="L143">
            <v>9112.2</v>
          </cell>
          <cell r="M143">
            <v>3037.4</v>
          </cell>
          <cell r="N143">
            <v>2491.73</v>
          </cell>
          <cell r="O143" t="str">
            <v>27.34%</v>
          </cell>
        </row>
        <row r="144">
          <cell r="D144">
            <v>122906</v>
          </cell>
          <cell r="E144" t="str">
            <v>四川太极新都区斑竹园街道医贸大道药店</v>
          </cell>
          <cell r="F144" t="str">
            <v/>
          </cell>
          <cell r="G144">
            <v>342</v>
          </cell>
          <cell r="H144" t="str">
            <v>西门二片</v>
          </cell>
          <cell r="I144" t="str">
            <v>林禹帅</v>
          </cell>
          <cell r="J144">
            <v>162</v>
          </cell>
          <cell r="K144">
            <v>37.6</v>
          </cell>
          <cell r="L144">
            <v>6091.13</v>
          </cell>
          <cell r="M144">
            <v>2030.37666666667</v>
          </cell>
          <cell r="N144">
            <v>1943.66</v>
          </cell>
          <cell r="O144" t="str">
            <v>31.9%</v>
          </cell>
        </row>
        <row r="145">
          <cell r="D145">
            <v>753</v>
          </cell>
          <cell r="E145" t="str">
            <v>四川太极锦江区合欢树街药店</v>
          </cell>
          <cell r="F145" t="str">
            <v/>
          </cell>
          <cell r="G145">
            <v>361</v>
          </cell>
          <cell r="H145" t="str">
            <v>关店片区</v>
          </cell>
          <cell r="I145" t="str">
            <v>谭钦文</v>
          </cell>
          <cell r="J145">
            <v>109</v>
          </cell>
          <cell r="K145">
            <v>53.95</v>
          </cell>
          <cell r="L145">
            <v>5880.84</v>
          </cell>
          <cell r="M145">
            <v>1960.28</v>
          </cell>
          <cell r="N145">
            <v>1391.02</v>
          </cell>
          <cell r="O145" t="str">
            <v>23.65%</v>
          </cell>
        </row>
        <row r="146">
          <cell r="D146">
            <v>122686</v>
          </cell>
          <cell r="E146" t="str">
            <v>四川太极大邑县晋原街道蜀望路药店</v>
          </cell>
          <cell r="F146" t="str">
            <v/>
          </cell>
          <cell r="G146">
            <v>282</v>
          </cell>
          <cell r="H146" t="str">
            <v>城郊一片</v>
          </cell>
          <cell r="I146" t="str">
            <v>任会茹</v>
          </cell>
          <cell r="J146">
            <v>56</v>
          </cell>
          <cell r="K146">
            <v>71.02</v>
          </cell>
          <cell r="L146">
            <v>3977.39</v>
          </cell>
          <cell r="M146">
            <v>1325.79666666667</v>
          </cell>
          <cell r="N146">
            <v>1156.99</v>
          </cell>
          <cell r="O146" t="str">
            <v>29.08%</v>
          </cell>
        </row>
        <row r="147">
          <cell r="D147">
            <v>345</v>
          </cell>
          <cell r="E147" t="str">
            <v>四川太极B区西部店</v>
          </cell>
          <cell r="F147" t="str">
            <v>否</v>
          </cell>
          <cell r="G147">
            <v>261</v>
          </cell>
          <cell r="H147" t="str">
            <v>团购片</v>
          </cell>
          <cell r="I147" t="str">
            <v>王灵</v>
          </cell>
          <cell r="J147">
            <v>3</v>
          </cell>
          <cell r="K147">
            <v>1184.37</v>
          </cell>
          <cell r="L147">
            <v>3553.1</v>
          </cell>
          <cell r="M147">
            <v>1184.36666666667</v>
          </cell>
          <cell r="N147">
            <v>737.33</v>
          </cell>
          <cell r="O147" t="str">
            <v>20.75%</v>
          </cell>
        </row>
        <row r="148">
          <cell r="D148">
            <v>122176</v>
          </cell>
          <cell r="E148" t="str">
            <v>四川太极崇州市怀远镇文井北路药店</v>
          </cell>
          <cell r="F148" t="str">
            <v/>
          </cell>
          <cell r="G148">
            <v>341</v>
          </cell>
          <cell r="H148" t="str">
            <v>崇州片</v>
          </cell>
          <cell r="I148" t="str">
            <v>胡建梅</v>
          </cell>
          <cell r="J148">
            <v>69</v>
          </cell>
          <cell r="K148">
            <v>32.67</v>
          </cell>
          <cell r="L148">
            <v>2254.56</v>
          </cell>
          <cell r="M148">
            <v>751.52</v>
          </cell>
          <cell r="N148">
            <v>632.29</v>
          </cell>
          <cell r="O148" t="str">
            <v>28.04%</v>
          </cell>
        </row>
        <row r="149">
          <cell r="D149" t="str">
            <v>合计</v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>
            <v>45716</v>
          </cell>
          <cell r="K149">
            <v>116.3</v>
          </cell>
          <cell r="L149">
            <v>5316722.18</v>
          </cell>
          <cell r="M149">
            <v>1772240.72666667</v>
          </cell>
          <cell r="N149">
            <v>1092300.26</v>
          </cell>
          <cell r="O149" t="str">
            <v>20.54%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2023.01新"/>
    </sheetNames>
    <sheetDataSet>
      <sheetData sheetId="0">
        <row r="1">
          <cell r="A1" t="str">
            <v>门店ID</v>
          </cell>
          <cell r="B1" t="str">
            <v>门店名称</v>
          </cell>
          <cell r="C1" t="str">
            <v>片区名称</v>
          </cell>
          <cell r="D1" t="str">
            <v>2023.01日均销售任务</v>
          </cell>
          <cell r="E1" t="str">
            <v>1月任务（31天）温饱任务</v>
          </cell>
          <cell r="F1" t="str">
            <v>基础毛利额（温饱任务）</v>
          </cell>
          <cell r="G1" t="str">
            <v>毛利率</v>
          </cell>
          <cell r="H1" t="str">
            <v>门店日均笔数任务</v>
          </cell>
          <cell r="I1" t="str">
            <v>挑战1日均（小康任务）</v>
          </cell>
          <cell r="J1" t="str">
            <v>挑战1销售总任务</v>
          </cell>
          <cell r="K1" t="str">
            <v>挑战1毛利额任务（小康任务）</v>
          </cell>
          <cell r="L1" t="str">
            <v>挑战2日均（富裕任务）</v>
          </cell>
          <cell r="M1" t="str">
            <v>挑战2总销售（富裕任务）</v>
          </cell>
          <cell r="N1" t="str">
            <v>挑战2毛利额（富裕任务）</v>
          </cell>
          <cell r="O1" t="str">
            <v>挑战等级</v>
          </cell>
          <cell r="P1" t="str">
            <v>1月门店选择任务</v>
          </cell>
        </row>
        <row r="2">
          <cell r="A2">
            <v>110378</v>
          </cell>
          <cell r="B2" t="str">
            <v>都江堰宝莲路</v>
          </cell>
          <cell r="C2" t="str">
            <v>都江堰片</v>
          </cell>
          <cell r="D2">
            <v>3500</v>
          </cell>
          <cell r="E2">
            <v>108500</v>
          </cell>
          <cell r="F2">
            <v>29663.9</v>
          </cell>
          <cell r="G2">
            <v>0.2734</v>
          </cell>
          <cell r="H2">
            <v>30.9615384615385</v>
          </cell>
          <cell r="I2">
            <v>4025</v>
          </cell>
          <cell r="J2">
            <v>124775</v>
          </cell>
          <cell r="K2">
            <v>34113.485</v>
          </cell>
          <cell r="L2">
            <v>4375</v>
          </cell>
          <cell r="M2">
            <v>135625</v>
          </cell>
          <cell r="N2">
            <v>37079.875</v>
          </cell>
          <cell r="O2">
            <v>1</v>
          </cell>
          <cell r="P2">
            <v>124775</v>
          </cell>
          <cell r="Q2">
            <v>4025</v>
          </cell>
        </row>
        <row r="3">
          <cell r="A3">
            <v>113833</v>
          </cell>
          <cell r="B3" t="str">
            <v>光华西一路</v>
          </cell>
          <cell r="C3" t="str">
            <v>西门二片</v>
          </cell>
          <cell r="D3">
            <v>4000</v>
          </cell>
          <cell r="E3">
            <v>124000</v>
          </cell>
          <cell r="F3">
            <v>39680</v>
          </cell>
          <cell r="G3">
            <v>0.32</v>
          </cell>
          <cell r="H3">
            <v>67.9615384615385</v>
          </cell>
          <cell r="I3">
            <v>4400</v>
          </cell>
          <cell r="J3">
            <v>136400</v>
          </cell>
          <cell r="K3">
            <v>43648</v>
          </cell>
          <cell r="L3">
            <v>5000</v>
          </cell>
          <cell r="M3">
            <v>155000</v>
          </cell>
          <cell r="N3">
            <v>49600</v>
          </cell>
          <cell r="O3">
            <v>1</v>
          </cell>
          <cell r="P3">
            <v>136400</v>
          </cell>
          <cell r="Q3">
            <v>4400</v>
          </cell>
        </row>
        <row r="4">
          <cell r="A4">
            <v>114069</v>
          </cell>
          <cell r="B4" t="str">
            <v>剑南大道店</v>
          </cell>
          <cell r="C4" t="str">
            <v>东南片区</v>
          </cell>
          <cell r="D4">
            <v>4000</v>
          </cell>
          <cell r="E4">
            <v>124000</v>
          </cell>
          <cell r="F4">
            <v>42209.6</v>
          </cell>
          <cell r="G4">
            <v>0.3404</v>
          </cell>
          <cell r="H4">
            <v>46.8461538461538</v>
          </cell>
          <cell r="I4">
            <v>4400</v>
          </cell>
          <cell r="J4">
            <v>136400</v>
          </cell>
          <cell r="K4">
            <v>46430.56</v>
          </cell>
          <cell r="L4">
            <v>5000</v>
          </cell>
          <cell r="M4">
            <v>155000</v>
          </cell>
          <cell r="N4">
            <v>52762</v>
          </cell>
          <cell r="O4">
            <v>1</v>
          </cell>
          <cell r="P4">
            <v>136400</v>
          </cell>
          <cell r="Q4">
            <v>4400</v>
          </cell>
        </row>
        <row r="5">
          <cell r="A5">
            <v>102567</v>
          </cell>
          <cell r="B5" t="str">
            <v>新津武阳西路</v>
          </cell>
          <cell r="C5" t="str">
            <v>新津片</v>
          </cell>
          <cell r="D5">
            <v>3565</v>
          </cell>
          <cell r="E5">
            <v>110515</v>
          </cell>
          <cell r="F5">
            <v>31386.26</v>
          </cell>
          <cell r="G5">
            <v>0.284</v>
          </cell>
          <cell r="H5">
            <v>42.8076923076923</v>
          </cell>
          <cell r="I5">
            <v>4099.75</v>
          </cell>
          <cell r="J5">
            <v>127092.25</v>
          </cell>
          <cell r="K5">
            <v>36094.199</v>
          </cell>
          <cell r="L5">
            <v>4456.25</v>
          </cell>
          <cell r="M5">
            <v>138143.75</v>
          </cell>
          <cell r="N5">
            <v>39232.825</v>
          </cell>
          <cell r="O5">
            <v>1</v>
          </cell>
          <cell r="P5">
            <v>127092.25</v>
          </cell>
          <cell r="Q5">
            <v>4099.75</v>
          </cell>
        </row>
        <row r="6">
          <cell r="A6">
            <v>104430</v>
          </cell>
          <cell r="B6" t="str">
            <v>中和大道药店</v>
          </cell>
          <cell r="C6" t="str">
            <v>东南片区</v>
          </cell>
          <cell r="D6">
            <v>3500</v>
          </cell>
          <cell r="E6">
            <v>108500</v>
          </cell>
          <cell r="F6">
            <v>34437.9</v>
          </cell>
          <cell r="G6">
            <v>0.3174</v>
          </cell>
          <cell r="H6">
            <v>72.5384615384615</v>
          </cell>
          <cell r="I6">
            <v>4025</v>
          </cell>
          <cell r="J6">
            <v>124775</v>
          </cell>
          <cell r="K6">
            <v>39603.585</v>
          </cell>
          <cell r="L6">
            <v>4375</v>
          </cell>
          <cell r="M6">
            <v>135625</v>
          </cell>
          <cell r="N6">
            <v>43047.375</v>
          </cell>
          <cell r="O6">
            <v>1</v>
          </cell>
          <cell r="P6">
            <v>124775</v>
          </cell>
          <cell r="Q6">
            <v>4025</v>
          </cell>
        </row>
        <row r="7">
          <cell r="A7">
            <v>106568</v>
          </cell>
          <cell r="B7" t="str">
            <v>四川太极高新区中和公济桥路药店</v>
          </cell>
          <cell r="C7" t="str">
            <v>东南片区</v>
          </cell>
          <cell r="D7">
            <v>3800</v>
          </cell>
          <cell r="E7">
            <v>117800</v>
          </cell>
          <cell r="F7">
            <v>37978.72</v>
          </cell>
          <cell r="G7">
            <v>0.3224</v>
          </cell>
          <cell r="H7">
            <v>30.9615384615385</v>
          </cell>
          <cell r="I7">
            <v>4370</v>
          </cell>
          <cell r="J7">
            <v>135470</v>
          </cell>
          <cell r="K7">
            <v>43675.528</v>
          </cell>
          <cell r="L7">
            <v>4750</v>
          </cell>
          <cell r="M7">
            <v>147250</v>
          </cell>
          <cell r="N7">
            <v>47473.4</v>
          </cell>
          <cell r="O7">
            <v>1</v>
          </cell>
          <cell r="P7">
            <v>135470</v>
          </cell>
          <cell r="Q7">
            <v>4370</v>
          </cell>
        </row>
        <row r="8">
          <cell r="A8">
            <v>713</v>
          </cell>
          <cell r="B8" t="str">
            <v>都江堰聚源镇药店</v>
          </cell>
          <cell r="C8" t="str">
            <v>都江堰片</v>
          </cell>
          <cell r="D8">
            <v>4000</v>
          </cell>
          <cell r="E8">
            <v>124000</v>
          </cell>
          <cell r="F8">
            <v>37696</v>
          </cell>
          <cell r="G8">
            <v>0.304</v>
          </cell>
          <cell r="H8">
            <v>40.1153846153846</v>
          </cell>
          <cell r="I8">
            <v>4600</v>
          </cell>
          <cell r="J8">
            <v>142600</v>
          </cell>
          <cell r="K8">
            <v>43350.4</v>
          </cell>
          <cell r="L8">
            <v>5000</v>
          </cell>
          <cell r="M8">
            <v>155000</v>
          </cell>
          <cell r="N8">
            <v>47120</v>
          </cell>
          <cell r="O8">
            <v>1</v>
          </cell>
          <cell r="P8">
            <v>142600</v>
          </cell>
          <cell r="Q8">
            <v>4600</v>
          </cell>
        </row>
        <row r="9">
          <cell r="A9">
            <v>371</v>
          </cell>
          <cell r="B9" t="str">
            <v>兴义镇万兴路药店</v>
          </cell>
          <cell r="C9" t="str">
            <v>新津片</v>
          </cell>
          <cell r="D9">
            <v>3500</v>
          </cell>
          <cell r="E9">
            <v>108500</v>
          </cell>
          <cell r="F9">
            <v>32506.6</v>
          </cell>
          <cell r="G9">
            <v>0.2996</v>
          </cell>
          <cell r="H9">
            <v>48.9230769230769</v>
          </cell>
          <cell r="I9">
            <v>4025</v>
          </cell>
          <cell r="J9">
            <v>124775</v>
          </cell>
          <cell r="K9">
            <v>37382.59</v>
          </cell>
          <cell r="L9">
            <v>4375</v>
          </cell>
          <cell r="M9">
            <v>135625</v>
          </cell>
          <cell r="N9">
            <v>40633.25</v>
          </cell>
          <cell r="O9">
            <v>1</v>
          </cell>
          <cell r="P9">
            <v>124775</v>
          </cell>
          <cell r="Q9">
            <v>4025</v>
          </cell>
        </row>
        <row r="10">
          <cell r="A10">
            <v>113025</v>
          </cell>
          <cell r="B10" t="str">
            <v>蜀兴路店</v>
          </cell>
          <cell r="C10" t="str">
            <v>西门二片</v>
          </cell>
          <cell r="D10">
            <v>3800</v>
          </cell>
          <cell r="E10">
            <v>117800</v>
          </cell>
          <cell r="F10">
            <v>31912.02</v>
          </cell>
          <cell r="G10">
            <v>0.2709</v>
          </cell>
          <cell r="H10">
            <v>64.0769230769231</v>
          </cell>
          <cell r="I10">
            <v>4180</v>
          </cell>
          <cell r="J10">
            <v>129580</v>
          </cell>
          <cell r="K10">
            <v>35103.222</v>
          </cell>
          <cell r="L10">
            <v>4750</v>
          </cell>
          <cell r="M10">
            <v>147250</v>
          </cell>
          <cell r="N10">
            <v>39890.025</v>
          </cell>
          <cell r="O10">
            <v>1</v>
          </cell>
          <cell r="P10">
            <v>129580</v>
          </cell>
          <cell r="Q10">
            <v>4180</v>
          </cell>
        </row>
        <row r="11">
          <cell r="A11">
            <v>114286</v>
          </cell>
          <cell r="B11" t="str">
            <v>光华北五路店</v>
          </cell>
          <cell r="C11" t="str">
            <v>西门二片</v>
          </cell>
          <cell r="D11">
            <v>5800</v>
          </cell>
          <cell r="E11">
            <v>179800</v>
          </cell>
          <cell r="F11">
            <v>49139.34</v>
          </cell>
          <cell r="G11">
            <v>0.2733</v>
          </cell>
          <cell r="H11">
            <v>75.3076923076923</v>
          </cell>
          <cell r="I11">
            <v>6380</v>
          </cell>
          <cell r="J11">
            <v>197780</v>
          </cell>
          <cell r="K11">
            <v>54053.274</v>
          </cell>
          <cell r="L11">
            <v>7250</v>
          </cell>
          <cell r="M11">
            <v>224750</v>
          </cell>
          <cell r="N11">
            <v>61424.175</v>
          </cell>
          <cell r="O11">
            <v>2</v>
          </cell>
          <cell r="P11">
            <v>224750</v>
          </cell>
          <cell r="Q11">
            <v>7250</v>
          </cell>
        </row>
        <row r="12">
          <cell r="A12">
            <v>114844</v>
          </cell>
          <cell r="B12" t="str">
            <v>培华东路店（六医院店）</v>
          </cell>
          <cell r="C12" t="str">
            <v>城中片</v>
          </cell>
          <cell r="D12">
            <v>7500</v>
          </cell>
          <cell r="E12">
            <v>232500</v>
          </cell>
          <cell r="F12">
            <v>51150</v>
          </cell>
          <cell r="G12">
            <v>0.22</v>
          </cell>
          <cell r="H12">
            <v>90.9615384615385</v>
          </cell>
          <cell r="I12">
            <v>8250</v>
          </cell>
          <cell r="J12">
            <v>255750</v>
          </cell>
          <cell r="K12">
            <v>56265</v>
          </cell>
          <cell r="L12">
            <v>9000</v>
          </cell>
          <cell r="M12">
            <v>279000</v>
          </cell>
          <cell r="N12">
            <v>61380</v>
          </cell>
          <cell r="O12">
            <v>1</v>
          </cell>
          <cell r="P12">
            <v>255750</v>
          </cell>
          <cell r="Q12">
            <v>8250</v>
          </cell>
        </row>
        <row r="13">
          <cell r="A13">
            <v>104838</v>
          </cell>
          <cell r="B13" t="str">
            <v>蜀州中路店</v>
          </cell>
          <cell r="C13" t="str">
            <v>崇州片</v>
          </cell>
          <cell r="D13">
            <v>4370</v>
          </cell>
          <cell r="E13">
            <v>135470</v>
          </cell>
          <cell r="F13">
            <v>41995.7</v>
          </cell>
          <cell r="G13">
            <v>0.31</v>
          </cell>
          <cell r="H13">
            <v>80.3076923076923</v>
          </cell>
          <cell r="I13">
            <v>5025.5</v>
          </cell>
          <cell r="J13">
            <v>155790.5</v>
          </cell>
          <cell r="K13">
            <v>48295.055</v>
          </cell>
          <cell r="L13">
            <v>5462.5</v>
          </cell>
          <cell r="M13">
            <v>169337.5</v>
          </cell>
          <cell r="N13">
            <v>52494.625</v>
          </cell>
          <cell r="O13">
            <v>1</v>
          </cell>
          <cell r="P13">
            <v>155790.5</v>
          </cell>
          <cell r="Q13">
            <v>5025.5</v>
          </cell>
        </row>
        <row r="14">
          <cell r="A14">
            <v>106865</v>
          </cell>
          <cell r="B14" t="str">
            <v>丝竹路</v>
          </cell>
          <cell r="C14" t="str">
            <v>旗舰片区</v>
          </cell>
          <cell r="D14">
            <v>5000</v>
          </cell>
          <cell r="E14">
            <v>155000</v>
          </cell>
          <cell r="F14">
            <v>44655.5</v>
          </cell>
          <cell r="G14">
            <v>0.2881</v>
          </cell>
          <cell r="H14">
            <v>69.2692307692308</v>
          </cell>
          <cell r="I14">
            <v>5500</v>
          </cell>
          <cell r="J14">
            <v>170500</v>
          </cell>
          <cell r="K14">
            <v>49121.05</v>
          </cell>
          <cell r="L14">
            <v>6250</v>
          </cell>
          <cell r="M14">
            <v>193750</v>
          </cell>
          <cell r="N14">
            <v>55819.375</v>
          </cell>
          <cell r="O14">
            <v>1</v>
          </cell>
          <cell r="P14">
            <v>170500</v>
          </cell>
          <cell r="Q14">
            <v>5500</v>
          </cell>
        </row>
        <row r="15">
          <cell r="A15">
            <v>573</v>
          </cell>
          <cell r="B15" t="str">
            <v>双流县西航港街道锦华路一段药店</v>
          </cell>
          <cell r="C15" t="str">
            <v>东南片区</v>
          </cell>
          <cell r="D15">
            <v>5000</v>
          </cell>
          <cell r="E15">
            <v>155000</v>
          </cell>
          <cell r="F15">
            <v>43105.5</v>
          </cell>
          <cell r="G15">
            <v>0.2781</v>
          </cell>
          <cell r="H15">
            <v>77</v>
          </cell>
          <cell r="I15">
            <v>5500</v>
          </cell>
          <cell r="J15">
            <v>170500</v>
          </cell>
          <cell r="K15">
            <v>47416.05</v>
          </cell>
          <cell r="L15">
            <v>5900</v>
          </cell>
          <cell r="M15">
            <v>182900</v>
          </cell>
          <cell r="N15">
            <v>50864.49</v>
          </cell>
          <cell r="O15">
            <v>1</v>
          </cell>
          <cell r="P15">
            <v>170500</v>
          </cell>
          <cell r="Q15">
            <v>5500</v>
          </cell>
        </row>
        <row r="16">
          <cell r="A16">
            <v>108277</v>
          </cell>
          <cell r="B16" t="str">
            <v>四川太极金牛区银沙路药店</v>
          </cell>
          <cell r="C16" t="str">
            <v>西门一片</v>
          </cell>
          <cell r="D16">
            <v>6000</v>
          </cell>
          <cell r="E16">
            <v>186000</v>
          </cell>
          <cell r="F16">
            <v>47634.6</v>
          </cell>
          <cell r="G16">
            <v>0.2561</v>
          </cell>
          <cell r="H16">
            <v>91.7692307692308</v>
          </cell>
          <cell r="I16">
            <v>6600</v>
          </cell>
          <cell r="J16">
            <v>204600</v>
          </cell>
          <cell r="K16">
            <v>52398.06</v>
          </cell>
          <cell r="L16">
            <v>7500</v>
          </cell>
          <cell r="M16">
            <v>232500</v>
          </cell>
          <cell r="N16">
            <v>59543.25</v>
          </cell>
          <cell r="O16">
            <v>1</v>
          </cell>
          <cell r="P16">
            <v>204600</v>
          </cell>
          <cell r="Q16">
            <v>6600</v>
          </cell>
        </row>
        <row r="17">
          <cell r="A17">
            <v>740</v>
          </cell>
          <cell r="B17" t="str">
            <v>成华区华康路药店</v>
          </cell>
          <cell r="C17" t="str">
            <v>东南片区</v>
          </cell>
          <cell r="D17">
            <v>4600</v>
          </cell>
          <cell r="E17">
            <v>142600</v>
          </cell>
          <cell r="F17">
            <v>49553.5</v>
          </cell>
          <cell r="G17">
            <v>0.3475</v>
          </cell>
          <cell r="H17">
            <v>64.5769230769231</v>
          </cell>
          <cell r="I17">
            <v>5290</v>
          </cell>
          <cell r="J17">
            <v>163990</v>
          </cell>
          <cell r="K17">
            <v>56986.525</v>
          </cell>
          <cell r="L17">
            <v>5750</v>
          </cell>
          <cell r="M17">
            <v>178250</v>
          </cell>
          <cell r="N17">
            <v>61941.875</v>
          </cell>
          <cell r="O17">
            <v>1</v>
          </cell>
          <cell r="P17">
            <v>163990</v>
          </cell>
          <cell r="Q17">
            <v>5290</v>
          </cell>
        </row>
        <row r="18">
          <cell r="A18">
            <v>738</v>
          </cell>
          <cell r="B18" t="str">
            <v>都江堰市蒲阳路药店</v>
          </cell>
          <cell r="C18" t="str">
            <v>都江堰片</v>
          </cell>
          <cell r="D18">
            <v>4180</v>
          </cell>
          <cell r="E18">
            <v>129580</v>
          </cell>
          <cell r="F18">
            <v>39768.102</v>
          </cell>
          <cell r="G18">
            <v>0.3069</v>
          </cell>
          <cell r="H18">
            <v>54.0384615384615</v>
          </cell>
          <cell r="I18">
            <v>4598</v>
          </cell>
          <cell r="J18">
            <v>142538</v>
          </cell>
          <cell r="K18">
            <v>43744.9122</v>
          </cell>
          <cell r="L18">
            <v>5225</v>
          </cell>
          <cell r="M18">
            <v>161975</v>
          </cell>
          <cell r="N18">
            <v>49710.1275</v>
          </cell>
          <cell r="O18">
            <v>1</v>
          </cell>
          <cell r="P18">
            <v>142538</v>
          </cell>
          <cell r="Q18">
            <v>4598</v>
          </cell>
        </row>
        <row r="19">
          <cell r="A19">
            <v>351</v>
          </cell>
          <cell r="B19" t="str">
            <v>都江堰药店</v>
          </cell>
          <cell r="C19" t="str">
            <v>都江堰片</v>
          </cell>
          <cell r="D19">
            <v>4000</v>
          </cell>
          <cell r="E19">
            <v>124000</v>
          </cell>
          <cell r="F19">
            <v>37708.4</v>
          </cell>
          <cell r="G19">
            <v>0.3041</v>
          </cell>
          <cell r="H19">
            <v>46.4615384615385</v>
          </cell>
          <cell r="I19">
            <v>4400</v>
          </cell>
          <cell r="J19">
            <v>136400</v>
          </cell>
          <cell r="K19">
            <v>41479.24</v>
          </cell>
          <cell r="L19">
            <v>4640</v>
          </cell>
          <cell r="M19">
            <v>143840</v>
          </cell>
          <cell r="N19">
            <v>43741.744</v>
          </cell>
          <cell r="O19">
            <v>1</v>
          </cell>
          <cell r="P19">
            <v>136400</v>
          </cell>
          <cell r="Q19">
            <v>4400</v>
          </cell>
        </row>
        <row r="20">
          <cell r="A20">
            <v>710</v>
          </cell>
          <cell r="B20" t="str">
            <v>都江堰市蒲阳镇堰问道西路药店</v>
          </cell>
          <cell r="C20" t="str">
            <v>都江堰片</v>
          </cell>
          <cell r="D20">
            <v>4300</v>
          </cell>
          <cell r="E20">
            <v>133300</v>
          </cell>
          <cell r="F20">
            <v>47281.51</v>
          </cell>
          <cell r="G20">
            <v>0.3547</v>
          </cell>
          <cell r="H20">
            <v>72.0769230769231</v>
          </cell>
          <cell r="I20">
            <v>4945</v>
          </cell>
          <cell r="J20">
            <v>153295</v>
          </cell>
          <cell r="K20">
            <v>54373.7365</v>
          </cell>
          <cell r="L20">
            <v>5375</v>
          </cell>
          <cell r="M20">
            <v>166625</v>
          </cell>
          <cell r="N20">
            <v>59101.8875</v>
          </cell>
          <cell r="O20">
            <v>1</v>
          </cell>
          <cell r="P20">
            <v>153295</v>
          </cell>
          <cell r="Q20">
            <v>4945</v>
          </cell>
        </row>
        <row r="21">
          <cell r="A21">
            <v>112415</v>
          </cell>
          <cell r="B21" t="str">
            <v>五福桥东路</v>
          </cell>
          <cell r="C21" t="str">
            <v>西门一片</v>
          </cell>
          <cell r="D21">
            <v>4500</v>
          </cell>
          <cell r="E21">
            <v>139500</v>
          </cell>
          <cell r="F21">
            <v>34554.15</v>
          </cell>
          <cell r="G21">
            <v>0.2477</v>
          </cell>
          <cell r="H21">
            <v>68.2692307692308</v>
          </cell>
          <cell r="I21">
            <v>4950</v>
          </cell>
          <cell r="J21">
            <v>153450</v>
          </cell>
          <cell r="K21">
            <v>38009.565</v>
          </cell>
          <cell r="L21">
            <v>5625</v>
          </cell>
          <cell r="M21">
            <v>174375</v>
          </cell>
          <cell r="N21">
            <v>43192.6875</v>
          </cell>
          <cell r="O21">
            <v>1</v>
          </cell>
          <cell r="P21">
            <v>153450</v>
          </cell>
          <cell r="Q21">
            <v>4950</v>
          </cell>
        </row>
        <row r="22">
          <cell r="A22">
            <v>113298</v>
          </cell>
          <cell r="B22" t="str">
            <v>逸都路店</v>
          </cell>
          <cell r="C22" t="str">
            <v>西门二片</v>
          </cell>
          <cell r="D22">
            <v>3740</v>
          </cell>
          <cell r="E22">
            <v>115940</v>
          </cell>
          <cell r="F22">
            <v>37900.786</v>
          </cell>
          <cell r="G22">
            <v>0.3269</v>
          </cell>
          <cell r="H22">
            <v>58.8846153846154</v>
          </cell>
          <cell r="I22">
            <v>4114</v>
          </cell>
          <cell r="J22">
            <v>127534</v>
          </cell>
          <cell r="K22">
            <v>41690.8646</v>
          </cell>
          <cell r="L22">
            <v>4675</v>
          </cell>
          <cell r="M22">
            <v>144925</v>
          </cell>
          <cell r="N22">
            <v>47375.9825</v>
          </cell>
          <cell r="O22">
            <v>1</v>
          </cell>
          <cell r="P22">
            <v>127534</v>
          </cell>
          <cell r="Q22">
            <v>4114</v>
          </cell>
        </row>
        <row r="23">
          <cell r="A23">
            <v>113299</v>
          </cell>
          <cell r="B23" t="str">
            <v>倪家桥</v>
          </cell>
          <cell r="C23" t="str">
            <v>城中片</v>
          </cell>
          <cell r="D23">
            <v>4180</v>
          </cell>
          <cell r="E23">
            <v>129580</v>
          </cell>
          <cell r="F23">
            <v>36671.14</v>
          </cell>
          <cell r="G23">
            <v>0.283</v>
          </cell>
          <cell r="H23">
            <v>59.4230769230769</v>
          </cell>
          <cell r="I23">
            <v>4598</v>
          </cell>
          <cell r="J23">
            <v>142538</v>
          </cell>
          <cell r="K23">
            <v>40338.254</v>
          </cell>
          <cell r="L23">
            <v>5225</v>
          </cell>
          <cell r="M23">
            <v>161975</v>
          </cell>
          <cell r="N23">
            <v>45838.925</v>
          </cell>
          <cell r="O23">
            <v>1</v>
          </cell>
          <cell r="P23">
            <v>142538</v>
          </cell>
          <cell r="Q23">
            <v>4598</v>
          </cell>
        </row>
        <row r="24">
          <cell r="A24">
            <v>104533</v>
          </cell>
          <cell r="B24" t="str">
            <v>潘家街店</v>
          </cell>
          <cell r="C24" t="str">
            <v>城郊一片</v>
          </cell>
          <cell r="D24">
            <v>4000</v>
          </cell>
          <cell r="E24">
            <v>124000</v>
          </cell>
          <cell r="F24">
            <v>41750.8</v>
          </cell>
          <cell r="G24">
            <v>0.3367</v>
          </cell>
          <cell r="H24">
            <v>62.9615384615385</v>
          </cell>
          <cell r="I24">
            <v>4600</v>
          </cell>
          <cell r="J24">
            <v>142600</v>
          </cell>
          <cell r="K24">
            <v>48013.42</v>
          </cell>
          <cell r="L24">
            <v>5000</v>
          </cell>
          <cell r="M24">
            <v>155000</v>
          </cell>
          <cell r="N24">
            <v>52188.5</v>
          </cell>
          <cell r="O24">
            <v>1</v>
          </cell>
          <cell r="P24">
            <v>142600</v>
          </cell>
          <cell r="Q24">
            <v>4600</v>
          </cell>
        </row>
        <row r="25">
          <cell r="A25">
            <v>105910</v>
          </cell>
          <cell r="B25" t="str">
            <v>紫薇东路</v>
          </cell>
          <cell r="C25" t="str">
            <v>西门一片</v>
          </cell>
          <cell r="D25">
            <v>6400</v>
          </cell>
          <cell r="E25">
            <v>198400</v>
          </cell>
          <cell r="F25">
            <v>65392.64</v>
          </cell>
          <cell r="G25">
            <v>0.3296</v>
          </cell>
          <cell r="H25">
            <v>107.846153846154</v>
          </cell>
          <cell r="I25">
            <v>7040</v>
          </cell>
          <cell r="J25">
            <v>218240</v>
          </cell>
          <cell r="K25">
            <v>71931.904</v>
          </cell>
          <cell r="L25">
            <v>8000</v>
          </cell>
          <cell r="M25">
            <v>248000</v>
          </cell>
          <cell r="N25">
            <v>81740.8</v>
          </cell>
          <cell r="O25">
            <v>1</v>
          </cell>
          <cell r="P25">
            <v>218240</v>
          </cell>
          <cell r="Q25">
            <v>7040</v>
          </cell>
        </row>
        <row r="26">
          <cell r="A26">
            <v>706</v>
          </cell>
          <cell r="B26" t="str">
            <v>都江堰幸福镇翔凤路药店</v>
          </cell>
          <cell r="C26" t="str">
            <v>都江堰片</v>
          </cell>
          <cell r="D26">
            <v>4140</v>
          </cell>
          <cell r="E26">
            <v>128340</v>
          </cell>
          <cell r="F26">
            <v>42211.026</v>
          </cell>
          <cell r="G26">
            <v>0.3289</v>
          </cell>
          <cell r="H26">
            <v>58.2692307692308</v>
          </cell>
          <cell r="I26">
            <v>4761</v>
          </cell>
          <cell r="J26">
            <v>147591</v>
          </cell>
          <cell r="K26">
            <v>48542.6799</v>
          </cell>
          <cell r="L26">
            <v>5175</v>
          </cell>
          <cell r="M26">
            <v>160425</v>
          </cell>
          <cell r="N26">
            <v>52763.7825</v>
          </cell>
          <cell r="O26">
            <v>1</v>
          </cell>
          <cell r="P26">
            <v>147591</v>
          </cell>
          <cell r="Q26">
            <v>4761</v>
          </cell>
        </row>
        <row r="27">
          <cell r="A27">
            <v>733</v>
          </cell>
          <cell r="B27" t="str">
            <v>双流区东升街道三强西路药店</v>
          </cell>
          <cell r="C27" t="str">
            <v>东南片区</v>
          </cell>
          <cell r="D27">
            <v>4400</v>
          </cell>
          <cell r="E27">
            <v>136400</v>
          </cell>
          <cell r="F27">
            <v>47412.64</v>
          </cell>
          <cell r="G27">
            <v>0.3476</v>
          </cell>
          <cell r="H27">
            <v>78.8076923076923</v>
          </cell>
          <cell r="I27">
            <v>5060</v>
          </cell>
          <cell r="J27">
            <v>156860</v>
          </cell>
          <cell r="K27">
            <v>54524.536</v>
          </cell>
          <cell r="L27">
            <v>5500</v>
          </cell>
          <cell r="M27">
            <v>170500</v>
          </cell>
          <cell r="N27">
            <v>59265.8</v>
          </cell>
          <cell r="O27">
            <v>1</v>
          </cell>
          <cell r="P27">
            <v>156860</v>
          </cell>
          <cell r="Q27">
            <v>5060</v>
          </cell>
        </row>
        <row r="28">
          <cell r="A28">
            <v>723</v>
          </cell>
          <cell r="B28" t="str">
            <v>锦江区柳翠路药店</v>
          </cell>
          <cell r="C28" t="str">
            <v>城中片</v>
          </cell>
          <cell r="D28">
            <v>4400</v>
          </cell>
          <cell r="E28">
            <v>136400</v>
          </cell>
          <cell r="F28">
            <v>40333.48</v>
          </cell>
          <cell r="G28">
            <v>0.2957</v>
          </cell>
          <cell r="H28">
            <v>66.1153846153846</v>
          </cell>
          <cell r="I28">
            <v>5060</v>
          </cell>
          <cell r="J28">
            <v>156860</v>
          </cell>
          <cell r="K28">
            <v>46383.502</v>
          </cell>
          <cell r="L28">
            <v>5500</v>
          </cell>
          <cell r="M28">
            <v>170500</v>
          </cell>
          <cell r="N28">
            <v>50416.85</v>
          </cell>
          <cell r="O28">
            <v>1</v>
          </cell>
          <cell r="P28">
            <v>156860</v>
          </cell>
          <cell r="Q28">
            <v>5060</v>
          </cell>
        </row>
        <row r="29">
          <cell r="A29">
            <v>732</v>
          </cell>
          <cell r="B29" t="str">
            <v>邛崃市羊安镇永康大道药店</v>
          </cell>
          <cell r="C29" t="str">
            <v>城郊一片</v>
          </cell>
          <cell r="D29">
            <v>4200</v>
          </cell>
          <cell r="E29">
            <v>130200</v>
          </cell>
          <cell r="F29">
            <v>39763.08</v>
          </cell>
          <cell r="G29">
            <v>0.3054</v>
          </cell>
          <cell r="H29">
            <v>55.2692307692308</v>
          </cell>
          <cell r="I29">
            <v>4830</v>
          </cell>
          <cell r="J29">
            <v>149730</v>
          </cell>
          <cell r="K29">
            <v>45727.542</v>
          </cell>
          <cell r="L29">
            <v>5250</v>
          </cell>
          <cell r="M29">
            <v>162750</v>
          </cell>
          <cell r="N29">
            <v>49703.85</v>
          </cell>
          <cell r="O29">
            <v>1</v>
          </cell>
          <cell r="P29">
            <v>149730</v>
          </cell>
          <cell r="Q29">
            <v>4830</v>
          </cell>
        </row>
        <row r="30">
          <cell r="A30">
            <v>720</v>
          </cell>
          <cell r="B30" t="str">
            <v>大邑县新场镇文昌街药店</v>
          </cell>
          <cell r="C30" t="str">
            <v>城郊一片</v>
          </cell>
          <cell r="D30">
            <v>4400</v>
          </cell>
          <cell r="E30">
            <v>136400</v>
          </cell>
          <cell r="F30">
            <v>42652.28</v>
          </cell>
          <cell r="G30">
            <v>0.3127</v>
          </cell>
          <cell r="H30">
            <v>59.3461538461538</v>
          </cell>
          <cell r="I30">
            <v>4840</v>
          </cell>
          <cell r="J30">
            <v>150040</v>
          </cell>
          <cell r="K30">
            <v>46917.508</v>
          </cell>
          <cell r="L30">
            <v>5500</v>
          </cell>
          <cell r="M30">
            <v>170500</v>
          </cell>
          <cell r="N30">
            <v>53315.35</v>
          </cell>
          <cell r="O30">
            <v>1</v>
          </cell>
          <cell r="P30">
            <v>150040</v>
          </cell>
          <cell r="Q30">
            <v>4840</v>
          </cell>
        </row>
        <row r="31">
          <cell r="A31">
            <v>104429</v>
          </cell>
          <cell r="B31" t="str">
            <v>大华街药店</v>
          </cell>
          <cell r="C31" t="str">
            <v>西门二片</v>
          </cell>
          <cell r="D31">
            <v>4400</v>
          </cell>
          <cell r="E31">
            <v>136400</v>
          </cell>
          <cell r="F31">
            <v>31085.56</v>
          </cell>
          <cell r="G31">
            <v>0.2279</v>
          </cell>
          <cell r="H31">
            <v>55.5</v>
          </cell>
          <cell r="I31">
            <v>5060</v>
          </cell>
          <cell r="J31">
            <v>156860</v>
          </cell>
          <cell r="K31">
            <v>35748.394</v>
          </cell>
          <cell r="L31">
            <v>5500</v>
          </cell>
          <cell r="M31">
            <v>170500</v>
          </cell>
          <cell r="N31">
            <v>38856.95</v>
          </cell>
          <cell r="O31">
            <v>1</v>
          </cell>
          <cell r="P31">
            <v>156860</v>
          </cell>
          <cell r="Q31">
            <v>5060</v>
          </cell>
        </row>
        <row r="32">
          <cell r="A32">
            <v>106485</v>
          </cell>
          <cell r="B32" t="str">
            <v>元华二巷</v>
          </cell>
          <cell r="C32" t="str">
            <v>旗舰片区</v>
          </cell>
          <cell r="D32">
            <v>5500</v>
          </cell>
          <cell r="E32">
            <v>170500</v>
          </cell>
          <cell r="F32">
            <v>42249.9</v>
          </cell>
          <cell r="G32">
            <v>0.2478</v>
          </cell>
          <cell r="H32">
            <v>58.8076923076923</v>
          </cell>
          <cell r="I32">
            <v>6325</v>
          </cell>
          <cell r="J32">
            <v>196075</v>
          </cell>
          <cell r="K32">
            <v>48587.385</v>
          </cell>
          <cell r="L32">
            <v>6875</v>
          </cell>
          <cell r="M32">
            <v>213125</v>
          </cell>
          <cell r="N32">
            <v>52812.375</v>
          </cell>
          <cell r="O32">
            <v>1</v>
          </cell>
          <cell r="P32">
            <v>196075</v>
          </cell>
          <cell r="Q32">
            <v>6325</v>
          </cell>
        </row>
        <row r="33">
          <cell r="A33">
            <v>752</v>
          </cell>
          <cell r="B33" t="str">
            <v>大药房连锁有限公司武侯区聚萃街药店</v>
          </cell>
          <cell r="C33" t="str">
            <v>西门二片</v>
          </cell>
          <cell r="D33">
            <v>4400</v>
          </cell>
          <cell r="E33">
            <v>136400</v>
          </cell>
          <cell r="F33">
            <v>42461.32</v>
          </cell>
          <cell r="G33">
            <v>0.3113</v>
          </cell>
          <cell r="H33">
            <v>72.8461538461538</v>
          </cell>
          <cell r="I33">
            <v>5060</v>
          </cell>
          <cell r="J33">
            <v>156860</v>
          </cell>
          <cell r="K33">
            <v>48830.518</v>
          </cell>
          <cell r="L33">
            <v>5500</v>
          </cell>
          <cell r="M33">
            <v>170500</v>
          </cell>
          <cell r="N33">
            <v>53076.65</v>
          </cell>
          <cell r="O33">
            <v>1</v>
          </cell>
          <cell r="P33">
            <v>156860</v>
          </cell>
          <cell r="Q33">
            <v>5060</v>
          </cell>
        </row>
        <row r="34">
          <cell r="A34">
            <v>594</v>
          </cell>
          <cell r="B34" t="str">
            <v>大邑县安仁镇千禧街药店</v>
          </cell>
          <cell r="C34" t="str">
            <v>城郊一片</v>
          </cell>
          <cell r="D34">
            <v>5000</v>
          </cell>
          <cell r="E34">
            <v>155000</v>
          </cell>
          <cell r="F34">
            <v>49553.5</v>
          </cell>
          <cell r="G34">
            <v>0.3197</v>
          </cell>
          <cell r="H34">
            <v>67.6153846153846</v>
          </cell>
          <cell r="I34">
            <v>5750</v>
          </cell>
          <cell r="J34">
            <v>178250</v>
          </cell>
          <cell r="K34">
            <v>56986.525</v>
          </cell>
          <cell r="L34">
            <v>6250</v>
          </cell>
          <cell r="M34">
            <v>193750</v>
          </cell>
          <cell r="N34">
            <v>61941.875</v>
          </cell>
          <cell r="O34">
            <v>1</v>
          </cell>
          <cell r="P34">
            <v>178250</v>
          </cell>
          <cell r="Q34">
            <v>5750</v>
          </cell>
        </row>
        <row r="35">
          <cell r="A35">
            <v>339</v>
          </cell>
          <cell r="B35" t="str">
            <v>沙河源药店</v>
          </cell>
          <cell r="C35" t="str">
            <v>西门一片</v>
          </cell>
          <cell r="D35">
            <v>4000</v>
          </cell>
          <cell r="E35">
            <v>124000</v>
          </cell>
          <cell r="F35">
            <v>35774</v>
          </cell>
          <cell r="G35">
            <v>0.2885</v>
          </cell>
          <cell r="H35">
            <v>60.5384615384615</v>
          </cell>
          <cell r="I35">
            <v>4400</v>
          </cell>
          <cell r="J35">
            <v>136400</v>
          </cell>
          <cell r="K35">
            <v>39351.4</v>
          </cell>
          <cell r="L35">
            <v>4720</v>
          </cell>
          <cell r="M35">
            <v>146320</v>
          </cell>
          <cell r="N35">
            <v>42213.32</v>
          </cell>
          <cell r="O35">
            <v>1</v>
          </cell>
          <cell r="P35">
            <v>136400</v>
          </cell>
          <cell r="Q35">
            <v>4400</v>
          </cell>
        </row>
        <row r="36">
          <cell r="A36">
            <v>112888</v>
          </cell>
          <cell r="B36" t="str">
            <v>双楠店</v>
          </cell>
          <cell r="C36" t="str">
            <v>西门二片</v>
          </cell>
          <cell r="D36">
            <v>4500</v>
          </cell>
          <cell r="E36">
            <v>139500</v>
          </cell>
          <cell r="F36">
            <v>46035</v>
          </cell>
          <cell r="G36">
            <v>0.33</v>
          </cell>
          <cell r="H36">
            <v>61.1153846153846</v>
          </cell>
          <cell r="I36">
            <v>4950</v>
          </cell>
          <cell r="J36">
            <v>153450</v>
          </cell>
          <cell r="K36">
            <v>50638.5</v>
          </cell>
          <cell r="L36">
            <v>5625</v>
          </cell>
          <cell r="M36">
            <v>174375</v>
          </cell>
          <cell r="N36">
            <v>57543.75</v>
          </cell>
          <cell r="O36">
            <v>1</v>
          </cell>
          <cell r="P36">
            <v>153450</v>
          </cell>
          <cell r="Q36">
            <v>4950</v>
          </cell>
        </row>
        <row r="37">
          <cell r="A37">
            <v>107728</v>
          </cell>
          <cell r="B37" t="str">
            <v>四川太极大邑县晋原镇北街药店</v>
          </cell>
          <cell r="C37" t="str">
            <v>城郊一片</v>
          </cell>
          <cell r="D37">
            <v>5000</v>
          </cell>
          <cell r="E37">
            <v>155000</v>
          </cell>
          <cell r="F37">
            <v>43431</v>
          </cell>
          <cell r="G37">
            <v>0.2802</v>
          </cell>
          <cell r="H37">
            <v>57.4230769230769</v>
          </cell>
          <cell r="I37">
            <v>5600</v>
          </cell>
          <cell r="J37">
            <v>173600</v>
          </cell>
          <cell r="K37">
            <v>48642.72</v>
          </cell>
          <cell r="L37">
            <v>6250</v>
          </cell>
          <cell r="M37">
            <v>193750</v>
          </cell>
          <cell r="N37">
            <v>54288.75</v>
          </cell>
          <cell r="O37">
            <v>1</v>
          </cell>
          <cell r="P37">
            <v>173600</v>
          </cell>
          <cell r="Q37">
            <v>5600</v>
          </cell>
        </row>
        <row r="38">
          <cell r="A38">
            <v>102564</v>
          </cell>
          <cell r="B38" t="str">
            <v>邛崃翠荫街</v>
          </cell>
          <cell r="C38" t="str">
            <v>城郊一片</v>
          </cell>
          <cell r="D38">
            <v>4250</v>
          </cell>
          <cell r="E38">
            <v>131750</v>
          </cell>
          <cell r="F38">
            <v>39551.35</v>
          </cell>
          <cell r="G38">
            <v>0.3002</v>
          </cell>
          <cell r="H38">
            <v>54.6538461538462</v>
          </cell>
          <cell r="I38">
            <v>4887.5</v>
          </cell>
          <cell r="J38">
            <v>151512.5</v>
          </cell>
          <cell r="K38">
            <v>45484.0525</v>
          </cell>
          <cell r="L38">
            <v>5312.5</v>
          </cell>
          <cell r="M38">
            <v>164687.5</v>
          </cell>
          <cell r="N38">
            <v>49439.1875</v>
          </cell>
          <cell r="O38">
            <v>1</v>
          </cell>
          <cell r="P38">
            <v>151512.5</v>
          </cell>
          <cell r="Q38">
            <v>4887.5</v>
          </cell>
        </row>
        <row r="39">
          <cell r="A39">
            <v>704</v>
          </cell>
          <cell r="B39" t="str">
            <v>都江堰奎光路中段药店</v>
          </cell>
          <cell r="C39" t="str">
            <v>都江堰片</v>
          </cell>
          <cell r="D39">
            <v>4600</v>
          </cell>
          <cell r="E39">
            <v>142600</v>
          </cell>
          <cell r="F39">
            <v>42623.14</v>
          </cell>
          <cell r="G39">
            <v>0.2989</v>
          </cell>
          <cell r="H39">
            <v>70</v>
          </cell>
          <cell r="I39">
            <v>5060</v>
          </cell>
          <cell r="J39">
            <v>156860</v>
          </cell>
          <cell r="K39">
            <v>46885.454</v>
          </cell>
          <cell r="L39">
            <v>5290</v>
          </cell>
          <cell r="M39">
            <v>163990</v>
          </cell>
          <cell r="N39">
            <v>49016.611</v>
          </cell>
          <cell r="O39">
            <v>1</v>
          </cell>
          <cell r="P39">
            <v>156860</v>
          </cell>
          <cell r="Q39">
            <v>5060</v>
          </cell>
        </row>
        <row r="40">
          <cell r="A40">
            <v>329</v>
          </cell>
          <cell r="B40" t="str">
            <v>温江店</v>
          </cell>
          <cell r="C40" t="str">
            <v>西门二片</v>
          </cell>
          <cell r="D40">
            <v>6600</v>
          </cell>
          <cell r="E40">
            <v>204600</v>
          </cell>
          <cell r="F40">
            <v>32510.94</v>
          </cell>
          <cell r="G40">
            <v>0.1589</v>
          </cell>
          <cell r="H40">
            <v>60.6153846153846</v>
          </cell>
          <cell r="I40">
            <v>7260</v>
          </cell>
          <cell r="J40">
            <v>225060</v>
          </cell>
          <cell r="K40">
            <v>35762.034</v>
          </cell>
          <cell r="L40">
            <v>7656</v>
          </cell>
          <cell r="M40">
            <v>237336</v>
          </cell>
          <cell r="N40">
            <v>37712.6904</v>
          </cell>
          <cell r="O40">
            <v>1</v>
          </cell>
          <cell r="P40">
            <v>225060</v>
          </cell>
          <cell r="Q40">
            <v>7260</v>
          </cell>
        </row>
        <row r="41">
          <cell r="A41">
            <v>570</v>
          </cell>
          <cell r="B41" t="str">
            <v>大石西路药店</v>
          </cell>
          <cell r="C41" t="str">
            <v>西门二片</v>
          </cell>
          <cell r="D41">
            <v>4500</v>
          </cell>
          <cell r="E41">
            <v>139500</v>
          </cell>
          <cell r="F41">
            <v>41961.6</v>
          </cell>
          <cell r="G41">
            <v>0.3008</v>
          </cell>
          <cell r="H41">
            <v>55.4230769230769</v>
          </cell>
          <cell r="I41">
            <v>4950</v>
          </cell>
          <cell r="J41">
            <v>153450</v>
          </cell>
          <cell r="K41">
            <v>46157.76</v>
          </cell>
          <cell r="L41">
            <v>5310</v>
          </cell>
          <cell r="M41">
            <v>164610</v>
          </cell>
          <cell r="N41">
            <v>49514.688</v>
          </cell>
          <cell r="O41">
            <v>1</v>
          </cell>
          <cell r="P41">
            <v>153450</v>
          </cell>
          <cell r="Q41">
            <v>4950</v>
          </cell>
        </row>
        <row r="42">
          <cell r="A42">
            <v>727</v>
          </cell>
          <cell r="B42" t="str">
            <v>金牛区黄苑东街药店</v>
          </cell>
          <cell r="C42" t="str">
            <v>西门一片</v>
          </cell>
          <cell r="D42">
            <v>4200</v>
          </cell>
          <cell r="E42">
            <v>130200</v>
          </cell>
          <cell r="F42">
            <v>40791.66</v>
          </cell>
          <cell r="G42">
            <v>0.3133</v>
          </cell>
          <cell r="H42">
            <v>51.5384615384615</v>
          </cell>
          <cell r="I42">
            <v>4620</v>
          </cell>
          <cell r="J42">
            <v>143220</v>
          </cell>
          <cell r="K42">
            <v>44870.826</v>
          </cell>
          <cell r="L42">
            <v>4956</v>
          </cell>
          <cell r="M42">
            <v>153636</v>
          </cell>
          <cell r="N42">
            <v>48134.1588</v>
          </cell>
          <cell r="O42">
            <v>1</v>
          </cell>
          <cell r="P42">
            <v>143220</v>
          </cell>
          <cell r="Q42">
            <v>4620</v>
          </cell>
        </row>
        <row r="43">
          <cell r="A43">
            <v>52</v>
          </cell>
          <cell r="B43" t="str">
            <v>崇州中心店</v>
          </cell>
          <cell r="C43" t="str">
            <v>崇州片</v>
          </cell>
          <cell r="D43">
            <v>4000</v>
          </cell>
          <cell r="E43">
            <v>124000</v>
          </cell>
          <cell r="F43">
            <v>38316</v>
          </cell>
          <cell r="G43">
            <v>0.309</v>
          </cell>
          <cell r="H43">
            <v>51.7307692307692</v>
          </cell>
          <cell r="I43">
            <v>4400</v>
          </cell>
          <cell r="J43">
            <v>136400</v>
          </cell>
          <cell r="K43">
            <v>42147.6</v>
          </cell>
          <cell r="L43">
            <v>4640</v>
          </cell>
          <cell r="M43">
            <v>143840</v>
          </cell>
          <cell r="N43">
            <v>44446.56</v>
          </cell>
          <cell r="O43">
            <v>1</v>
          </cell>
          <cell r="P43">
            <v>136400</v>
          </cell>
          <cell r="Q43">
            <v>4400</v>
          </cell>
        </row>
        <row r="44">
          <cell r="A44">
            <v>102935</v>
          </cell>
          <cell r="B44" t="str">
            <v>青羊区童子街</v>
          </cell>
          <cell r="C44" t="str">
            <v>旗舰片区</v>
          </cell>
          <cell r="D44">
            <v>5500</v>
          </cell>
          <cell r="E44">
            <v>170500</v>
          </cell>
          <cell r="F44">
            <v>64500.15</v>
          </cell>
          <cell r="G44">
            <v>0.3783</v>
          </cell>
          <cell r="H44">
            <v>73.5769230769231</v>
          </cell>
          <cell r="I44">
            <v>6050</v>
          </cell>
          <cell r="J44">
            <v>187550</v>
          </cell>
          <cell r="K44">
            <v>70950.165</v>
          </cell>
          <cell r="L44">
            <v>6490</v>
          </cell>
          <cell r="M44">
            <v>201190</v>
          </cell>
          <cell r="N44">
            <v>76110.177</v>
          </cell>
          <cell r="O44">
            <v>1</v>
          </cell>
          <cell r="P44">
            <v>187550</v>
          </cell>
          <cell r="Q44">
            <v>6050</v>
          </cell>
        </row>
        <row r="45">
          <cell r="A45">
            <v>539</v>
          </cell>
          <cell r="B45" t="str">
            <v>大邑县晋原镇子龙路店</v>
          </cell>
          <cell r="C45" t="str">
            <v>城郊一片</v>
          </cell>
          <cell r="D45">
            <v>5500</v>
          </cell>
          <cell r="E45">
            <v>170500</v>
          </cell>
          <cell r="F45">
            <v>47347.85</v>
          </cell>
          <cell r="G45">
            <v>0.2777</v>
          </cell>
          <cell r="H45">
            <v>61.8076923076923</v>
          </cell>
          <cell r="I45">
            <v>6050</v>
          </cell>
          <cell r="J45">
            <v>187550</v>
          </cell>
          <cell r="K45">
            <v>52082.635</v>
          </cell>
          <cell r="L45">
            <v>6490</v>
          </cell>
          <cell r="M45">
            <v>201190</v>
          </cell>
          <cell r="N45">
            <v>55870.463</v>
          </cell>
          <cell r="O45">
            <v>1</v>
          </cell>
          <cell r="P45">
            <v>187550</v>
          </cell>
          <cell r="Q45">
            <v>6050</v>
          </cell>
        </row>
        <row r="46">
          <cell r="A46">
            <v>102479</v>
          </cell>
          <cell r="B46" t="str">
            <v>锦江区劼人路药店</v>
          </cell>
          <cell r="C46" t="str">
            <v>城中片</v>
          </cell>
          <cell r="D46">
            <v>4600</v>
          </cell>
          <cell r="E46">
            <v>142600</v>
          </cell>
          <cell r="F46">
            <v>50680.04</v>
          </cell>
          <cell r="G46">
            <v>0.3554</v>
          </cell>
          <cell r="H46">
            <v>104.538461538462</v>
          </cell>
          <cell r="I46">
            <v>5060</v>
          </cell>
          <cell r="J46">
            <v>156860</v>
          </cell>
          <cell r="K46">
            <v>55748.044</v>
          </cell>
          <cell r="L46">
            <v>5428</v>
          </cell>
          <cell r="M46">
            <v>168268</v>
          </cell>
          <cell r="N46">
            <v>59802.4472</v>
          </cell>
          <cell r="O46">
            <v>1</v>
          </cell>
          <cell r="P46">
            <v>156860</v>
          </cell>
          <cell r="Q46">
            <v>5060</v>
          </cell>
        </row>
        <row r="47">
          <cell r="A47">
            <v>367</v>
          </cell>
          <cell r="B47" t="str">
            <v>金带街药店</v>
          </cell>
          <cell r="C47" t="str">
            <v>崇州片</v>
          </cell>
          <cell r="D47">
            <v>4800</v>
          </cell>
          <cell r="E47">
            <v>148800</v>
          </cell>
          <cell r="F47">
            <v>40711.68</v>
          </cell>
          <cell r="G47">
            <v>0.2736</v>
          </cell>
          <cell r="H47">
            <v>75.4615384615385</v>
          </cell>
          <cell r="I47">
            <v>5280</v>
          </cell>
          <cell r="J47">
            <v>163680</v>
          </cell>
          <cell r="K47">
            <v>44782.848</v>
          </cell>
          <cell r="L47">
            <v>5568</v>
          </cell>
          <cell r="M47">
            <v>172608</v>
          </cell>
          <cell r="N47">
            <v>47225.5488</v>
          </cell>
          <cell r="O47">
            <v>1</v>
          </cell>
          <cell r="P47">
            <v>163680</v>
          </cell>
          <cell r="Q47">
            <v>5280</v>
          </cell>
        </row>
        <row r="48">
          <cell r="A48">
            <v>745</v>
          </cell>
          <cell r="B48" t="str">
            <v>金牛区金沙路药店</v>
          </cell>
          <cell r="C48" t="str">
            <v>西门一片</v>
          </cell>
          <cell r="D48">
            <v>5800</v>
          </cell>
          <cell r="E48">
            <v>179800</v>
          </cell>
          <cell r="F48">
            <v>46172.64</v>
          </cell>
          <cell r="G48">
            <v>0.2568</v>
          </cell>
          <cell r="H48">
            <v>81.7692307692308</v>
          </cell>
          <cell r="I48">
            <v>6380</v>
          </cell>
          <cell r="J48">
            <v>197780</v>
          </cell>
          <cell r="K48">
            <v>50789.904</v>
          </cell>
          <cell r="L48">
            <v>6844</v>
          </cell>
          <cell r="M48">
            <v>212164</v>
          </cell>
          <cell r="N48">
            <v>54483.7152</v>
          </cell>
          <cell r="O48">
            <v>1</v>
          </cell>
          <cell r="P48">
            <v>197780</v>
          </cell>
          <cell r="Q48">
            <v>6380</v>
          </cell>
        </row>
        <row r="49">
          <cell r="A49">
            <v>587</v>
          </cell>
          <cell r="B49" t="str">
            <v>都江堰景中路店</v>
          </cell>
          <cell r="C49" t="str">
            <v>都江堰片</v>
          </cell>
          <cell r="D49">
            <v>5500</v>
          </cell>
          <cell r="E49">
            <v>170500</v>
          </cell>
          <cell r="F49">
            <v>49393.85</v>
          </cell>
          <cell r="G49">
            <v>0.2897</v>
          </cell>
          <cell r="H49">
            <v>71.3076923076923</v>
          </cell>
          <cell r="I49">
            <v>6050</v>
          </cell>
          <cell r="J49">
            <v>187550</v>
          </cell>
          <cell r="K49">
            <v>54333.235</v>
          </cell>
          <cell r="L49">
            <v>6490</v>
          </cell>
          <cell r="M49">
            <v>201190</v>
          </cell>
          <cell r="N49">
            <v>58284.743</v>
          </cell>
          <cell r="O49">
            <v>1</v>
          </cell>
          <cell r="P49">
            <v>187550</v>
          </cell>
          <cell r="Q49">
            <v>6050</v>
          </cell>
        </row>
        <row r="50">
          <cell r="A50">
            <v>106569</v>
          </cell>
          <cell r="B50" t="str">
            <v>大悦路店</v>
          </cell>
          <cell r="C50" t="str">
            <v>西门一片</v>
          </cell>
          <cell r="D50">
            <v>6500</v>
          </cell>
          <cell r="E50">
            <v>201500</v>
          </cell>
          <cell r="F50">
            <v>65547.95</v>
          </cell>
          <cell r="G50">
            <v>0.3253</v>
          </cell>
          <cell r="H50">
            <v>77.8076923076923</v>
          </cell>
          <cell r="I50">
            <v>7280</v>
          </cell>
          <cell r="J50">
            <v>225680</v>
          </cell>
          <cell r="K50">
            <v>73413.704</v>
          </cell>
          <cell r="L50">
            <v>8125</v>
          </cell>
          <cell r="M50">
            <v>251875</v>
          </cell>
          <cell r="N50">
            <v>81934.9375</v>
          </cell>
          <cell r="O50">
            <v>1</v>
          </cell>
          <cell r="P50">
            <v>225680</v>
          </cell>
          <cell r="Q50">
            <v>7280</v>
          </cell>
        </row>
        <row r="51">
          <cell r="A51">
            <v>717</v>
          </cell>
          <cell r="B51" t="str">
            <v>大邑县晋原镇通达东路五段药店</v>
          </cell>
          <cell r="C51" t="str">
            <v>城郊一片</v>
          </cell>
          <cell r="D51">
            <v>5600</v>
          </cell>
          <cell r="E51">
            <v>173600</v>
          </cell>
          <cell r="F51">
            <v>57496.32</v>
          </cell>
          <cell r="G51">
            <v>0.3312</v>
          </cell>
          <cell r="H51">
            <v>67.5384615384615</v>
          </cell>
          <cell r="I51">
            <v>6160</v>
          </cell>
          <cell r="J51">
            <v>190960</v>
          </cell>
          <cell r="K51">
            <v>63245.952</v>
          </cell>
          <cell r="L51">
            <v>6608</v>
          </cell>
          <cell r="M51">
            <v>204848</v>
          </cell>
          <cell r="N51">
            <v>67845.6576</v>
          </cell>
          <cell r="O51">
            <v>1</v>
          </cell>
          <cell r="P51">
            <v>190960</v>
          </cell>
          <cell r="Q51">
            <v>6160</v>
          </cell>
        </row>
        <row r="52">
          <cell r="A52">
            <v>721</v>
          </cell>
          <cell r="B52" t="str">
            <v>邛崃市临邛镇洪川小区药店</v>
          </cell>
          <cell r="C52" t="str">
            <v>城郊一片</v>
          </cell>
          <cell r="D52">
            <v>5900</v>
          </cell>
          <cell r="E52">
            <v>182900</v>
          </cell>
          <cell r="F52">
            <v>59479.08</v>
          </cell>
          <cell r="G52">
            <v>0.3252</v>
          </cell>
          <cell r="H52">
            <v>80.6153846153846</v>
          </cell>
          <cell r="I52">
            <v>6490</v>
          </cell>
          <cell r="J52">
            <v>201190</v>
          </cell>
          <cell r="K52">
            <v>65426.988</v>
          </cell>
          <cell r="L52">
            <v>6962</v>
          </cell>
          <cell r="M52">
            <v>215822</v>
          </cell>
          <cell r="N52">
            <v>70185.3144</v>
          </cell>
          <cell r="O52">
            <v>1</v>
          </cell>
          <cell r="P52">
            <v>201190</v>
          </cell>
          <cell r="Q52">
            <v>6490</v>
          </cell>
        </row>
        <row r="53">
          <cell r="A53">
            <v>748</v>
          </cell>
          <cell r="B53" t="str">
            <v>大邑县晋原镇东街药店</v>
          </cell>
          <cell r="C53" t="str">
            <v>城郊一片</v>
          </cell>
          <cell r="D53">
            <v>5200</v>
          </cell>
          <cell r="E53">
            <v>161200</v>
          </cell>
          <cell r="F53">
            <v>53437.8</v>
          </cell>
          <cell r="G53">
            <v>0.3315</v>
          </cell>
          <cell r="H53">
            <v>70.9615384615385</v>
          </cell>
          <cell r="I53">
            <v>5720</v>
          </cell>
          <cell r="J53">
            <v>177320</v>
          </cell>
          <cell r="K53">
            <v>58781.58</v>
          </cell>
          <cell r="L53">
            <v>6136</v>
          </cell>
          <cell r="M53">
            <v>190216</v>
          </cell>
          <cell r="N53">
            <v>63056.604</v>
          </cell>
          <cell r="O53">
            <v>1</v>
          </cell>
          <cell r="P53">
            <v>177320</v>
          </cell>
          <cell r="Q53">
            <v>5720</v>
          </cell>
        </row>
        <row r="54">
          <cell r="A54">
            <v>104428</v>
          </cell>
          <cell r="B54" t="str">
            <v>永康东路药店 </v>
          </cell>
          <cell r="C54" t="str">
            <v>崇州片</v>
          </cell>
          <cell r="D54">
            <v>5200</v>
          </cell>
          <cell r="E54">
            <v>161200</v>
          </cell>
          <cell r="F54">
            <v>53131.52</v>
          </cell>
          <cell r="G54">
            <v>0.3296</v>
          </cell>
          <cell r="H54">
            <v>84.6923076923077</v>
          </cell>
          <cell r="I54">
            <v>5720</v>
          </cell>
          <cell r="J54">
            <v>177320</v>
          </cell>
          <cell r="K54">
            <v>58444.672</v>
          </cell>
          <cell r="L54">
            <v>6136</v>
          </cell>
          <cell r="M54">
            <v>190216</v>
          </cell>
          <cell r="N54">
            <v>62695.1936</v>
          </cell>
          <cell r="O54">
            <v>1</v>
          </cell>
          <cell r="P54">
            <v>177320</v>
          </cell>
          <cell r="Q54">
            <v>5720</v>
          </cell>
        </row>
        <row r="55">
          <cell r="A55">
            <v>106399</v>
          </cell>
          <cell r="B55" t="str">
            <v>蜀辉路店</v>
          </cell>
          <cell r="C55" t="str">
            <v>西门二片</v>
          </cell>
          <cell r="D55">
            <v>7800</v>
          </cell>
          <cell r="E55">
            <v>241800</v>
          </cell>
          <cell r="F55">
            <v>78609.18</v>
          </cell>
          <cell r="G55">
            <v>0.3251</v>
          </cell>
          <cell r="H55">
            <v>99.3076923076923</v>
          </cell>
          <cell r="I55">
            <v>8970</v>
          </cell>
          <cell r="J55">
            <v>278070</v>
          </cell>
          <cell r="K55">
            <v>90400.557</v>
          </cell>
          <cell r="L55">
            <v>9750</v>
          </cell>
          <cell r="M55">
            <v>302250</v>
          </cell>
          <cell r="N55">
            <v>98261.475</v>
          </cell>
          <cell r="O55">
            <v>1</v>
          </cell>
          <cell r="P55">
            <v>278070</v>
          </cell>
          <cell r="Q55">
            <v>8970</v>
          </cell>
        </row>
        <row r="56">
          <cell r="A56">
            <v>105267</v>
          </cell>
          <cell r="B56" t="str">
            <v>四川太极金牛区蜀汉路药店</v>
          </cell>
          <cell r="C56" t="str">
            <v>西门一片</v>
          </cell>
          <cell r="D56">
            <v>7000</v>
          </cell>
          <cell r="E56">
            <v>217000</v>
          </cell>
          <cell r="F56">
            <v>74257.4</v>
          </cell>
          <cell r="G56">
            <v>0.3422</v>
          </cell>
          <cell r="H56">
            <v>117</v>
          </cell>
          <cell r="I56">
            <v>7700</v>
          </cell>
          <cell r="J56">
            <v>238700</v>
          </cell>
          <cell r="K56">
            <v>81683.14</v>
          </cell>
          <cell r="L56">
            <v>8260</v>
          </cell>
          <cell r="M56">
            <v>256060</v>
          </cell>
          <cell r="N56">
            <v>87623.732</v>
          </cell>
          <cell r="O56">
            <v>1</v>
          </cell>
          <cell r="P56">
            <v>238700</v>
          </cell>
          <cell r="Q56">
            <v>7700</v>
          </cell>
        </row>
        <row r="57">
          <cell r="A57">
            <v>743</v>
          </cell>
          <cell r="B57" t="str">
            <v>成华区万宇路药店</v>
          </cell>
          <cell r="C57" t="str">
            <v>东南片区</v>
          </cell>
          <cell r="D57">
            <v>5000</v>
          </cell>
          <cell r="E57">
            <v>155000</v>
          </cell>
          <cell r="F57">
            <v>49600</v>
          </cell>
          <cell r="G57">
            <v>0.32</v>
          </cell>
          <cell r="H57">
            <v>62.5</v>
          </cell>
          <cell r="I57">
            <v>5500</v>
          </cell>
          <cell r="J57">
            <v>170500</v>
          </cell>
          <cell r="K57">
            <v>54560</v>
          </cell>
          <cell r="L57">
            <v>5900</v>
          </cell>
          <cell r="M57">
            <v>182900</v>
          </cell>
          <cell r="N57">
            <v>58528</v>
          </cell>
          <cell r="O57">
            <v>1</v>
          </cell>
          <cell r="P57">
            <v>170500</v>
          </cell>
          <cell r="Q57">
            <v>5500</v>
          </cell>
        </row>
        <row r="58">
          <cell r="A58">
            <v>103199</v>
          </cell>
          <cell r="B58" t="str">
            <v>西林一街</v>
          </cell>
          <cell r="C58" t="str">
            <v>城中片</v>
          </cell>
          <cell r="D58">
            <v>5500</v>
          </cell>
          <cell r="E58">
            <v>170500</v>
          </cell>
          <cell r="F58">
            <v>56964.05</v>
          </cell>
          <cell r="G58">
            <v>0.3341</v>
          </cell>
          <cell r="H58">
            <v>82.3846153846154</v>
          </cell>
          <cell r="I58">
            <v>6050</v>
          </cell>
          <cell r="J58">
            <v>187550</v>
          </cell>
          <cell r="K58">
            <v>62660.455</v>
          </cell>
          <cell r="L58">
            <v>6490</v>
          </cell>
          <cell r="M58">
            <v>201190</v>
          </cell>
          <cell r="N58">
            <v>67217.579</v>
          </cell>
          <cell r="O58">
            <v>1</v>
          </cell>
          <cell r="P58">
            <v>187550</v>
          </cell>
          <cell r="Q58">
            <v>6050</v>
          </cell>
        </row>
        <row r="59">
          <cell r="A59">
            <v>103639</v>
          </cell>
          <cell r="B59" t="str">
            <v>金马河</v>
          </cell>
          <cell r="C59" t="str">
            <v>东南片区</v>
          </cell>
          <cell r="D59">
            <v>5800</v>
          </cell>
          <cell r="E59">
            <v>179800</v>
          </cell>
          <cell r="F59">
            <v>57553.98</v>
          </cell>
          <cell r="G59">
            <v>0.3201</v>
          </cell>
          <cell r="H59">
            <v>87.7692307692308</v>
          </cell>
          <cell r="I59">
            <v>6264</v>
          </cell>
          <cell r="J59">
            <v>194184</v>
          </cell>
          <cell r="K59">
            <v>62158.2984</v>
          </cell>
          <cell r="L59">
            <v>6728</v>
          </cell>
          <cell r="M59">
            <v>208568</v>
          </cell>
          <cell r="N59">
            <v>66762.6168</v>
          </cell>
          <cell r="O59">
            <v>1</v>
          </cell>
          <cell r="P59">
            <v>194184</v>
          </cell>
          <cell r="Q59">
            <v>6264</v>
          </cell>
        </row>
        <row r="60">
          <cell r="A60">
            <v>716</v>
          </cell>
          <cell r="B60" t="str">
            <v>大邑县沙渠镇方圆路药店</v>
          </cell>
          <cell r="C60" t="str">
            <v>城郊一片</v>
          </cell>
          <cell r="D60">
            <v>5800</v>
          </cell>
          <cell r="E60">
            <v>179800</v>
          </cell>
          <cell r="F60">
            <v>60484.72</v>
          </cell>
          <cell r="G60">
            <v>0.3364</v>
          </cell>
          <cell r="H60">
            <v>53.0384615384615</v>
          </cell>
          <cell r="I60">
            <v>6380</v>
          </cell>
          <cell r="J60">
            <v>197780</v>
          </cell>
          <cell r="K60">
            <v>66533.192</v>
          </cell>
          <cell r="L60">
            <v>6844</v>
          </cell>
          <cell r="M60">
            <v>212164</v>
          </cell>
          <cell r="N60">
            <v>71371.9696</v>
          </cell>
          <cell r="O60">
            <v>1</v>
          </cell>
          <cell r="P60">
            <v>197780</v>
          </cell>
          <cell r="Q60">
            <v>6380</v>
          </cell>
        </row>
        <row r="61">
          <cell r="A61">
            <v>108656</v>
          </cell>
          <cell r="B61" t="str">
            <v>四川太极新津五津西路二店</v>
          </cell>
          <cell r="C61" t="str">
            <v>新津片</v>
          </cell>
          <cell r="D61">
            <v>8970</v>
          </cell>
          <cell r="E61">
            <v>278070</v>
          </cell>
          <cell r="F61">
            <v>63983.907</v>
          </cell>
          <cell r="G61">
            <v>0.2301</v>
          </cell>
          <cell r="H61">
            <v>58.1153846153846</v>
          </cell>
          <cell r="I61">
            <v>10315.5</v>
          </cell>
          <cell r="J61">
            <v>319780.5</v>
          </cell>
          <cell r="K61">
            <v>73581.49305</v>
          </cell>
          <cell r="L61">
            <v>11212.5</v>
          </cell>
          <cell r="M61">
            <v>347587.5</v>
          </cell>
          <cell r="N61">
            <v>79979.88375</v>
          </cell>
          <cell r="O61">
            <v>1</v>
          </cell>
          <cell r="P61">
            <v>319780.5</v>
          </cell>
          <cell r="Q61">
            <v>10315.5</v>
          </cell>
        </row>
        <row r="62">
          <cell r="A62">
            <v>111219</v>
          </cell>
          <cell r="B62" t="str">
            <v>花照壁</v>
          </cell>
          <cell r="C62" t="str">
            <v>西门一片</v>
          </cell>
          <cell r="D62">
            <v>7500</v>
          </cell>
          <cell r="E62">
            <v>232500</v>
          </cell>
          <cell r="F62">
            <v>75795</v>
          </cell>
          <cell r="G62">
            <v>0.326</v>
          </cell>
          <cell r="H62">
            <v>102.076923076923</v>
          </cell>
          <cell r="I62">
            <v>8100</v>
          </cell>
          <cell r="J62">
            <v>251100</v>
          </cell>
          <cell r="K62">
            <v>81858.6</v>
          </cell>
          <cell r="L62">
            <v>8475</v>
          </cell>
          <cell r="M62">
            <v>262725</v>
          </cell>
          <cell r="N62">
            <v>85648.35</v>
          </cell>
          <cell r="O62">
            <v>1</v>
          </cell>
          <cell r="P62">
            <v>251100</v>
          </cell>
          <cell r="Q62">
            <v>8100</v>
          </cell>
        </row>
        <row r="63">
          <cell r="A63">
            <v>355</v>
          </cell>
          <cell r="B63" t="str">
            <v>双林路药店</v>
          </cell>
          <cell r="C63" t="str">
            <v>东南片区</v>
          </cell>
          <cell r="D63">
            <v>5500</v>
          </cell>
          <cell r="E63">
            <v>170500</v>
          </cell>
          <cell r="F63">
            <v>55958.1</v>
          </cell>
          <cell r="G63">
            <v>0.3282</v>
          </cell>
          <cell r="H63">
            <v>72.7307692307692</v>
          </cell>
          <cell r="I63">
            <v>5940</v>
          </cell>
          <cell r="J63">
            <v>184140</v>
          </cell>
          <cell r="K63">
            <v>60434.748</v>
          </cell>
          <cell r="L63">
            <v>6215</v>
          </cell>
          <cell r="M63">
            <v>192665</v>
          </cell>
          <cell r="N63">
            <v>63232.653</v>
          </cell>
          <cell r="O63">
            <v>1</v>
          </cell>
          <cell r="P63">
            <v>184140</v>
          </cell>
          <cell r="Q63">
            <v>5940</v>
          </cell>
        </row>
        <row r="64">
          <cell r="A64">
            <v>102565</v>
          </cell>
          <cell r="B64" t="str">
            <v>武侯区佳灵路</v>
          </cell>
          <cell r="C64" t="str">
            <v>西门一片</v>
          </cell>
          <cell r="D64">
            <v>5800</v>
          </cell>
          <cell r="E64">
            <v>179800</v>
          </cell>
          <cell r="F64">
            <v>63685.16</v>
          </cell>
          <cell r="G64">
            <v>0.3542</v>
          </cell>
          <cell r="H64">
            <v>117.884615384615</v>
          </cell>
          <cell r="I64">
            <v>6380</v>
          </cell>
          <cell r="J64">
            <v>197780</v>
          </cell>
          <cell r="K64">
            <v>70053.676</v>
          </cell>
          <cell r="L64">
            <v>6728</v>
          </cell>
          <cell r="M64">
            <v>208568</v>
          </cell>
          <cell r="N64">
            <v>73874.7856</v>
          </cell>
          <cell r="O64">
            <v>1</v>
          </cell>
          <cell r="P64">
            <v>197780</v>
          </cell>
          <cell r="Q64">
            <v>6380</v>
          </cell>
        </row>
        <row r="65">
          <cell r="A65">
            <v>308</v>
          </cell>
          <cell r="B65" t="str">
            <v>红星店</v>
          </cell>
          <cell r="C65" t="str">
            <v>城中片</v>
          </cell>
          <cell r="D65">
            <v>5600</v>
          </cell>
          <cell r="E65">
            <v>173600</v>
          </cell>
          <cell r="F65">
            <v>63520.24</v>
          </cell>
          <cell r="G65">
            <v>0.3659</v>
          </cell>
          <cell r="H65">
            <v>72.3076923076923</v>
          </cell>
          <cell r="I65">
            <v>6048</v>
          </cell>
          <cell r="J65">
            <v>187488</v>
          </cell>
          <cell r="K65">
            <v>68601.8592</v>
          </cell>
          <cell r="L65">
            <v>6328</v>
          </cell>
          <cell r="M65">
            <v>196168</v>
          </cell>
          <cell r="N65">
            <v>71777.8712</v>
          </cell>
          <cell r="O65">
            <v>1</v>
          </cell>
          <cell r="P65">
            <v>187488</v>
          </cell>
          <cell r="Q65">
            <v>6048</v>
          </cell>
        </row>
        <row r="66">
          <cell r="A66">
            <v>111400</v>
          </cell>
          <cell r="B66" t="str">
            <v>杏林路</v>
          </cell>
          <cell r="C66" t="str">
            <v>城郊一片</v>
          </cell>
          <cell r="D66">
            <v>7000</v>
          </cell>
          <cell r="E66">
            <v>217000</v>
          </cell>
          <cell r="F66">
            <v>45917.2</v>
          </cell>
          <cell r="G66">
            <v>0.2116</v>
          </cell>
          <cell r="H66">
            <v>87.7692307692308</v>
          </cell>
          <cell r="I66">
            <v>8050</v>
          </cell>
          <cell r="J66">
            <v>249550</v>
          </cell>
          <cell r="K66">
            <v>52804.78</v>
          </cell>
          <cell r="L66">
            <v>8750</v>
          </cell>
          <cell r="M66">
            <v>271250</v>
          </cell>
          <cell r="N66">
            <v>57396.5</v>
          </cell>
          <cell r="O66">
            <v>1</v>
          </cell>
          <cell r="P66">
            <v>249550</v>
          </cell>
          <cell r="Q66">
            <v>8050</v>
          </cell>
        </row>
        <row r="67">
          <cell r="A67">
            <v>114622</v>
          </cell>
          <cell r="B67" t="str">
            <v>东昌路店</v>
          </cell>
          <cell r="C67" t="str">
            <v>城中片</v>
          </cell>
          <cell r="D67">
            <v>7000</v>
          </cell>
          <cell r="E67">
            <v>217000</v>
          </cell>
          <cell r="F67">
            <v>75906.6</v>
          </cell>
          <cell r="G67">
            <v>0.3498</v>
          </cell>
          <cell r="H67">
            <v>121.269230769231</v>
          </cell>
          <cell r="I67">
            <v>7700</v>
          </cell>
          <cell r="J67">
            <v>238700</v>
          </cell>
          <cell r="K67">
            <v>83497.26</v>
          </cell>
          <cell r="L67">
            <v>8750</v>
          </cell>
          <cell r="M67">
            <v>271250</v>
          </cell>
          <cell r="N67">
            <v>94883.25</v>
          </cell>
          <cell r="O67">
            <v>1</v>
          </cell>
          <cell r="P67">
            <v>238700</v>
          </cell>
          <cell r="Q67">
            <v>7700</v>
          </cell>
        </row>
        <row r="68">
          <cell r="A68">
            <v>103198</v>
          </cell>
          <cell r="B68" t="str">
            <v>贝森北路</v>
          </cell>
          <cell r="C68" t="str">
            <v>西门一片</v>
          </cell>
          <cell r="D68">
            <v>7400</v>
          </cell>
          <cell r="E68">
            <v>229400</v>
          </cell>
          <cell r="F68">
            <v>67237.14</v>
          </cell>
          <cell r="G68">
            <v>0.2931</v>
          </cell>
          <cell r="H68">
            <v>125.384615384615</v>
          </cell>
          <cell r="I68">
            <v>8140</v>
          </cell>
          <cell r="J68">
            <v>252340</v>
          </cell>
          <cell r="K68">
            <v>73960.854</v>
          </cell>
          <cell r="L68">
            <v>8584</v>
          </cell>
          <cell r="M68">
            <v>266104</v>
          </cell>
          <cell r="N68">
            <v>77995.0824</v>
          </cell>
          <cell r="O68">
            <v>1</v>
          </cell>
          <cell r="P68">
            <v>252340</v>
          </cell>
          <cell r="Q68">
            <v>8140</v>
          </cell>
        </row>
        <row r="69">
          <cell r="A69">
            <v>359</v>
          </cell>
          <cell r="B69" t="str">
            <v>枣子巷药店</v>
          </cell>
          <cell r="C69" t="str">
            <v>西门一片</v>
          </cell>
          <cell r="D69">
            <v>7600</v>
          </cell>
          <cell r="E69">
            <v>235600</v>
          </cell>
          <cell r="F69">
            <v>55837.2</v>
          </cell>
          <cell r="G69">
            <v>0.237</v>
          </cell>
          <cell r="H69">
            <v>111.461538461538</v>
          </cell>
          <cell r="I69">
            <v>8360</v>
          </cell>
          <cell r="J69">
            <v>259160</v>
          </cell>
          <cell r="K69">
            <v>61420.92</v>
          </cell>
          <cell r="L69">
            <v>8816</v>
          </cell>
          <cell r="M69">
            <v>273296</v>
          </cell>
          <cell r="N69">
            <v>64771.152</v>
          </cell>
          <cell r="O69">
            <v>1</v>
          </cell>
          <cell r="P69">
            <v>259160</v>
          </cell>
          <cell r="Q69">
            <v>8360</v>
          </cell>
        </row>
        <row r="70">
          <cell r="A70">
            <v>101453</v>
          </cell>
          <cell r="B70" t="str">
            <v>温江区公平街道江安路药店</v>
          </cell>
          <cell r="C70" t="str">
            <v>西门二片</v>
          </cell>
          <cell r="D70">
            <v>7000</v>
          </cell>
          <cell r="E70">
            <v>217000</v>
          </cell>
          <cell r="F70">
            <v>72846.9</v>
          </cell>
          <cell r="G70">
            <v>0.3357</v>
          </cell>
          <cell r="H70">
            <v>85.6538461538462</v>
          </cell>
          <cell r="I70">
            <v>7560</v>
          </cell>
          <cell r="J70">
            <v>234360</v>
          </cell>
          <cell r="K70">
            <v>78674.652</v>
          </cell>
          <cell r="L70">
            <v>7980</v>
          </cell>
          <cell r="M70">
            <v>247380</v>
          </cell>
          <cell r="N70">
            <v>83045.466</v>
          </cell>
          <cell r="O70">
            <v>1</v>
          </cell>
          <cell r="P70">
            <v>234360</v>
          </cell>
          <cell r="Q70">
            <v>7560</v>
          </cell>
        </row>
        <row r="71">
          <cell r="A71">
            <v>391</v>
          </cell>
          <cell r="B71" t="str">
            <v>金丝街药店</v>
          </cell>
          <cell r="C71" t="str">
            <v>城中片</v>
          </cell>
          <cell r="D71">
            <v>5800</v>
          </cell>
          <cell r="E71">
            <v>179800</v>
          </cell>
          <cell r="F71">
            <v>64404.36</v>
          </cell>
          <cell r="G71">
            <v>0.3582</v>
          </cell>
          <cell r="H71">
            <v>65.1538461538462</v>
          </cell>
          <cell r="I71">
            <v>6264</v>
          </cell>
          <cell r="J71">
            <v>194184</v>
          </cell>
          <cell r="K71">
            <v>69556.7088</v>
          </cell>
          <cell r="L71">
            <v>6554</v>
          </cell>
          <cell r="M71">
            <v>203174</v>
          </cell>
          <cell r="N71">
            <v>72776.9268</v>
          </cell>
          <cell r="O71">
            <v>1</v>
          </cell>
          <cell r="P71">
            <v>194184</v>
          </cell>
          <cell r="Q71">
            <v>6264</v>
          </cell>
        </row>
        <row r="72">
          <cell r="A72">
            <v>106066</v>
          </cell>
          <cell r="B72" t="str">
            <v>梨花街</v>
          </cell>
          <cell r="C72" t="str">
            <v>旗舰片区</v>
          </cell>
          <cell r="D72">
            <v>7000</v>
          </cell>
          <cell r="E72">
            <v>217000</v>
          </cell>
          <cell r="F72">
            <v>78076.6</v>
          </cell>
          <cell r="G72">
            <v>0.3598</v>
          </cell>
          <cell r="H72">
            <v>127.846153846154</v>
          </cell>
          <cell r="I72">
            <v>7700</v>
          </cell>
          <cell r="J72">
            <v>238700</v>
          </cell>
          <cell r="K72">
            <v>85884.26</v>
          </cell>
          <cell r="L72">
            <v>8120</v>
          </cell>
          <cell r="M72">
            <v>251720</v>
          </cell>
          <cell r="N72">
            <v>90568.856</v>
          </cell>
          <cell r="O72">
            <v>1</v>
          </cell>
          <cell r="P72">
            <v>238700</v>
          </cell>
          <cell r="Q72">
            <v>7700</v>
          </cell>
        </row>
        <row r="73">
          <cell r="A73">
            <v>598</v>
          </cell>
          <cell r="B73" t="str">
            <v>锦江区水杉街药店</v>
          </cell>
          <cell r="C73" t="str">
            <v>城中片</v>
          </cell>
          <cell r="D73">
            <v>6800</v>
          </cell>
          <cell r="E73">
            <v>210800</v>
          </cell>
          <cell r="F73">
            <v>70112.08</v>
          </cell>
          <cell r="G73">
            <v>0.3326</v>
          </cell>
          <cell r="H73">
            <v>108.076923076923</v>
          </cell>
          <cell r="I73">
            <v>7344</v>
          </cell>
          <cell r="J73">
            <v>227664</v>
          </cell>
          <cell r="K73">
            <v>75721.0464</v>
          </cell>
          <cell r="L73">
            <v>7684</v>
          </cell>
          <cell r="M73">
            <v>238204</v>
          </cell>
          <cell r="N73">
            <v>79226.6504</v>
          </cell>
          <cell r="O73">
            <v>1</v>
          </cell>
          <cell r="P73">
            <v>227664</v>
          </cell>
          <cell r="Q73">
            <v>7344</v>
          </cell>
        </row>
        <row r="74">
          <cell r="A74">
            <v>107658</v>
          </cell>
          <cell r="B74" t="str">
            <v>四川太极新都区新都街道万和北路药店</v>
          </cell>
          <cell r="C74" t="str">
            <v>西门二片</v>
          </cell>
          <cell r="D74">
            <v>8500</v>
          </cell>
          <cell r="E74">
            <v>263500</v>
          </cell>
          <cell r="F74">
            <v>71724.7</v>
          </cell>
          <cell r="G74">
            <v>0.2722</v>
          </cell>
          <cell r="H74">
            <v>135.538461538462</v>
          </cell>
          <cell r="I74">
            <v>9350</v>
          </cell>
          <cell r="J74">
            <v>289850</v>
          </cell>
          <cell r="K74">
            <v>78897.17</v>
          </cell>
          <cell r="L74">
            <v>10625</v>
          </cell>
          <cell r="M74">
            <v>329375</v>
          </cell>
          <cell r="N74">
            <v>89655.875</v>
          </cell>
          <cell r="O74">
            <v>1</v>
          </cell>
          <cell r="P74">
            <v>289850</v>
          </cell>
          <cell r="Q74">
            <v>9350</v>
          </cell>
        </row>
        <row r="75">
          <cell r="A75">
            <v>726</v>
          </cell>
          <cell r="B75" t="str">
            <v>金牛区交大路第三药店</v>
          </cell>
          <cell r="C75" t="str">
            <v>西门一片</v>
          </cell>
          <cell r="D75">
            <v>7200</v>
          </cell>
          <cell r="E75">
            <v>223200</v>
          </cell>
          <cell r="F75">
            <v>63790.56</v>
          </cell>
          <cell r="G75">
            <v>0.2858</v>
          </cell>
          <cell r="H75">
            <v>113.461538461538</v>
          </cell>
          <cell r="I75">
            <v>7776</v>
          </cell>
          <cell r="J75">
            <v>241056</v>
          </cell>
          <cell r="K75">
            <v>68893.8048</v>
          </cell>
          <cell r="L75">
            <v>8136</v>
          </cell>
          <cell r="M75">
            <v>252216</v>
          </cell>
          <cell r="N75">
            <v>72083.3328</v>
          </cell>
          <cell r="O75">
            <v>1</v>
          </cell>
          <cell r="P75">
            <v>241056</v>
          </cell>
          <cell r="Q75">
            <v>7776</v>
          </cell>
        </row>
        <row r="76">
          <cell r="A76">
            <v>515</v>
          </cell>
          <cell r="B76" t="str">
            <v>成华区崔家店路药店</v>
          </cell>
          <cell r="C76" t="str">
            <v>东南片区</v>
          </cell>
          <cell r="D76">
            <v>6000</v>
          </cell>
          <cell r="E76">
            <v>186000</v>
          </cell>
          <cell r="F76">
            <v>59743.2</v>
          </cell>
          <cell r="G76">
            <v>0.3212</v>
          </cell>
          <cell r="H76">
            <v>99.3076923076923</v>
          </cell>
          <cell r="I76">
            <v>6600</v>
          </cell>
          <cell r="J76">
            <v>204600</v>
          </cell>
          <cell r="K76">
            <v>65717.52</v>
          </cell>
          <cell r="L76">
            <v>6840</v>
          </cell>
          <cell r="M76">
            <v>212040</v>
          </cell>
          <cell r="N76">
            <v>68107.248</v>
          </cell>
          <cell r="O76">
            <v>1</v>
          </cell>
          <cell r="P76">
            <v>204600</v>
          </cell>
          <cell r="Q76">
            <v>6600</v>
          </cell>
        </row>
        <row r="77">
          <cell r="A77">
            <v>105751</v>
          </cell>
          <cell r="B77" t="str">
            <v>新下街</v>
          </cell>
          <cell r="C77" t="str">
            <v>东南片区</v>
          </cell>
          <cell r="D77">
            <v>6800</v>
          </cell>
          <cell r="E77">
            <v>210800</v>
          </cell>
          <cell r="F77">
            <v>69564</v>
          </cell>
          <cell r="G77">
            <v>0.33</v>
          </cell>
          <cell r="H77">
            <v>96.2307692307692</v>
          </cell>
          <cell r="I77">
            <v>7480</v>
          </cell>
          <cell r="J77">
            <v>231880</v>
          </cell>
          <cell r="K77">
            <v>76520.4</v>
          </cell>
          <cell r="L77">
            <v>8024</v>
          </cell>
          <cell r="M77">
            <v>248744</v>
          </cell>
          <cell r="N77">
            <v>82085.52</v>
          </cell>
          <cell r="O77">
            <v>1</v>
          </cell>
          <cell r="P77">
            <v>231880</v>
          </cell>
          <cell r="Q77">
            <v>7480</v>
          </cell>
        </row>
        <row r="78">
          <cell r="A78">
            <v>54</v>
          </cell>
          <cell r="B78" t="str">
            <v>怀远店</v>
          </cell>
          <cell r="C78" t="str">
            <v>崇州片</v>
          </cell>
          <cell r="D78">
            <v>7800</v>
          </cell>
          <cell r="E78">
            <v>241800</v>
          </cell>
          <cell r="F78">
            <v>75586.68</v>
          </cell>
          <cell r="G78">
            <v>0.3126</v>
          </cell>
          <cell r="H78">
            <v>104.961538461538</v>
          </cell>
          <cell r="I78">
            <v>8424</v>
          </cell>
          <cell r="J78">
            <v>261144</v>
          </cell>
          <cell r="K78">
            <v>81633.6144</v>
          </cell>
          <cell r="L78">
            <v>8892</v>
          </cell>
          <cell r="M78">
            <v>275652</v>
          </cell>
          <cell r="N78">
            <v>86168.8152</v>
          </cell>
          <cell r="O78">
            <v>1</v>
          </cell>
          <cell r="P78">
            <v>261144</v>
          </cell>
          <cell r="Q78">
            <v>8424</v>
          </cell>
        </row>
        <row r="79">
          <cell r="A79">
            <v>399</v>
          </cell>
          <cell r="B79" t="str">
            <v>高新天久北巷药店</v>
          </cell>
          <cell r="C79" t="str">
            <v>西门一片</v>
          </cell>
          <cell r="D79">
            <v>7000</v>
          </cell>
          <cell r="E79">
            <v>217000</v>
          </cell>
          <cell r="F79">
            <v>59588.2</v>
          </cell>
          <cell r="G79">
            <v>0.2746</v>
          </cell>
          <cell r="H79">
            <v>75.6923076923077</v>
          </cell>
          <cell r="I79">
            <v>7560</v>
          </cell>
          <cell r="J79">
            <v>234360</v>
          </cell>
          <cell r="K79">
            <v>64355.256</v>
          </cell>
          <cell r="L79">
            <v>7910</v>
          </cell>
          <cell r="M79">
            <v>245210</v>
          </cell>
          <cell r="N79">
            <v>67334.666</v>
          </cell>
          <cell r="O79">
            <v>1</v>
          </cell>
          <cell r="P79">
            <v>234360</v>
          </cell>
          <cell r="Q79">
            <v>7560</v>
          </cell>
        </row>
        <row r="80">
          <cell r="A80">
            <v>511</v>
          </cell>
          <cell r="B80" t="str">
            <v>成华杉板桥南一路店</v>
          </cell>
          <cell r="C80" t="str">
            <v>东南片区</v>
          </cell>
          <cell r="D80">
            <v>8600</v>
          </cell>
          <cell r="E80">
            <v>266600</v>
          </cell>
          <cell r="F80">
            <v>84245.6</v>
          </cell>
          <cell r="G80">
            <v>0.316</v>
          </cell>
          <cell r="H80">
            <v>130.115384615385</v>
          </cell>
          <cell r="I80">
            <v>9460</v>
          </cell>
          <cell r="J80">
            <v>293260</v>
          </cell>
          <cell r="K80">
            <v>92670.16</v>
          </cell>
          <cell r="L80">
            <v>9976</v>
          </cell>
          <cell r="M80">
            <v>309256</v>
          </cell>
          <cell r="N80">
            <v>97724.896</v>
          </cell>
          <cell r="O80">
            <v>1</v>
          </cell>
          <cell r="P80">
            <v>293260</v>
          </cell>
          <cell r="Q80">
            <v>9460</v>
          </cell>
        </row>
        <row r="81">
          <cell r="A81">
            <v>747</v>
          </cell>
          <cell r="B81" t="str">
            <v>郫县郫筒镇一环路东南段药店</v>
          </cell>
          <cell r="C81" t="str">
            <v>城中片</v>
          </cell>
          <cell r="D81">
            <v>6500</v>
          </cell>
          <cell r="E81">
            <v>201500</v>
          </cell>
          <cell r="F81">
            <v>49367.5</v>
          </cell>
          <cell r="G81">
            <v>0.245</v>
          </cell>
          <cell r="H81">
            <v>57.0384615384615</v>
          </cell>
          <cell r="I81">
            <v>7020</v>
          </cell>
          <cell r="J81">
            <v>217620</v>
          </cell>
          <cell r="K81">
            <v>53316.9</v>
          </cell>
          <cell r="L81">
            <v>7345</v>
          </cell>
          <cell r="M81">
            <v>227695</v>
          </cell>
          <cell r="N81">
            <v>55785.275</v>
          </cell>
          <cell r="O81">
            <v>1</v>
          </cell>
          <cell r="P81">
            <v>217620</v>
          </cell>
          <cell r="Q81">
            <v>7020</v>
          </cell>
        </row>
        <row r="82">
          <cell r="A82">
            <v>357</v>
          </cell>
          <cell r="B82" t="str">
            <v>清江东路药店</v>
          </cell>
          <cell r="C82" t="str">
            <v>西门一片</v>
          </cell>
          <cell r="D82">
            <v>8300</v>
          </cell>
          <cell r="E82">
            <v>257300</v>
          </cell>
          <cell r="F82">
            <v>75002.95</v>
          </cell>
          <cell r="G82">
            <v>0.2915</v>
          </cell>
          <cell r="H82">
            <v>84.3846153846154</v>
          </cell>
          <cell r="I82">
            <v>8964</v>
          </cell>
          <cell r="J82">
            <v>277884</v>
          </cell>
          <cell r="K82">
            <v>81003.186</v>
          </cell>
          <cell r="L82">
            <v>9379</v>
          </cell>
          <cell r="M82">
            <v>290749</v>
          </cell>
          <cell r="N82">
            <v>84753.3335</v>
          </cell>
          <cell r="O82">
            <v>1</v>
          </cell>
          <cell r="P82">
            <v>277884</v>
          </cell>
          <cell r="Q82">
            <v>8964</v>
          </cell>
        </row>
        <row r="83">
          <cell r="A83">
            <v>754</v>
          </cell>
          <cell r="B83" t="str">
            <v>崇州市崇阳镇尚贤坊街药店</v>
          </cell>
          <cell r="C83" t="str">
            <v>崇州片</v>
          </cell>
          <cell r="D83">
            <v>4400</v>
          </cell>
          <cell r="E83">
            <v>136400</v>
          </cell>
          <cell r="F83">
            <v>39556</v>
          </cell>
          <cell r="G83">
            <v>0.29</v>
          </cell>
          <cell r="H83">
            <v>61.6153846153846</v>
          </cell>
          <cell r="I83">
            <v>4752</v>
          </cell>
          <cell r="J83">
            <v>147312</v>
          </cell>
          <cell r="K83">
            <v>42720.48</v>
          </cell>
          <cell r="L83">
            <v>4972</v>
          </cell>
          <cell r="M83">
            <v>154132</v>
          </cell>
          <cell r="N83">
            <v>44698.28</v>
          </cell>
          <cell r="O83">
            <v>1</v>
          </cell>
          <cell r="P83">
            <v>147312</v>
          </cell>
          <cell r="Q83">
            <v>4752</v>
          </cell>
        </row>
        <row r="84">
          <cell r="A84">
            <v>377</v>
          </cell>
          <cell r="B84" t="str">
            <v>新园大道药店</v>
          </cell>
          <cell r="C84" t="str">
            <v>东南片区</v>
          </cell>
          <cell r="D84">
            <v>7000</v>
          </cell>
          <cell r="E84">
            <v>217000</v>
          </cell>
          <cell r="F84">
            <v>73259.2</v>
          </cell>
          <cell r="G84">
            <v>0.3376</v>
          </cell>
          <cell r="H84">
            <v>124.653846153846</v>
          </cell>
          <cell r="I84">
            <v>7560</v>
          </cell>
          <cell r="J84">
            <v>234360</v>
          </cell>
          <cell r="K84">
            <v>79119.936</v>
          </cell>
          <cell r="L84">
            <v>7910</v>
          </cell>
          <cell r="M84">
            <v>245210</v>
          </cell>
          <cell r="N84">
            <v>82782.896</v>
          </cell>
          <cell r="O84">
            <v>1</v>
          </cell>
          <cell r="P84">
            <v>234360</v>
          </cell>
          <cell r="Q84">
            <v>7560</v>
          </cell>
        </row>
        <row r="85">
          <cell r="A85">
            <v>746</v>
          </cell>
          <cell r="B85" t="str">
            <v>大邑县晋原镇内蒙古大道桃源药店</v>
          </cell>
          <cell r="C85" t="str">
            <v>城郊一片</v>
          </cell>
          <cell r="D85">
            <v>7800</v>
          </cell>
          <cell r="E85">
            <v>241800</v>
          </cell>
          <cell r="F85">
            <v>76215.36</v>
          </cell>
          <cell r="G85">
            <v>0.3152</v>
          </cell>
          <cell r="H85">
            <v>109.461538461538</v>
          </cell>
          <cell r="I85">
            <v>8424</v>
          </cell>
          <cell r="J85">
            <v>261144</v>
          </cell>
          <cell r="K85">
            <v>82312.5888</v>
          </cell>
          <cell r="L85">
            <v>8814</v>
          </cell>
          <cell r="M85">
            <v>273234</v>
          </cell>
          <cell r="N85">
            <v>86123.3568</v>
          </cell>
          <cell r="O85">
            <v>1</v>
          </cell>
          <cell r="P85">
            <v>261144</v>
          </cell>
          <cell r="Q85">
            <v>8424</v>
          </cell>
        </row>
        <row r="86">
          <cell r="A86">
            <v>737</v>
          </cell>
          <cell r="B86" t="str">
            <v>高新区大源北街药店</v>
          </cell>
          <cell r="C86" t="str">
            <v>东南片区</v>
          </cell>
          <cell r="D86">
            <v>8000</v>
          </cell>
          <cell r="E86">
            <v>248000</v>
          </cell>
          <cell r="F86">
            <v>70680</v>
          </cell>
          <cell r="G86">
            <v>0.285</v>
          </cell>
          <cell r="H86">
            <v>106.961538461538</v>
          </cell>
          <cell r="I86">
            <v>8800</v>
          </cell>
          <cell r="J86">
            <v>272800</v>
          </cell>
          <cell r="K86">
            <v>77748</v>
          </cell>
          <cell r="L86">
            <v>9120</v>
          </cell>
          <cell r="M86">
            <v>282720</v>
          </cell>
          <cell r="N86">
            <v>80575.2</v>
          </cell>
          <cell r="O86">
            <v>1</v>
          </cell>
          <cell r="P86">
            <v>272800</v>
          </cell>
          <cell r="Q86">
            <v>8800</v>
          </cell>
        </row>
        <row r="87">
          <cell r="A87">
            <v>514</v>
          </cell>
          <cell r="B87" t="str">
            <v>新津邓双镇岷江店</v>
          </cell>
          <cell r="C87" t="str">
            <v>新津片</v>
          </cell>
          <cell r="D87">
            <v>8000</v>
          </cell>
          <cell r="E87">
            <v>248000</v>
          </cell>
          <cell r="F87">
            <v>75466.4</v>
          </cell>
          <cell r="G87">
            <v>0.3043</v>
          </cell>
          <cell r="H87">
            <v>134.230769230769</v>
          </cell>
          <cell r="I87">
            <v>8640</v>
          </cell>
          <cell r="J87">
            <v>267840</v>
          </cell>
          <cell r="K87">
            <v>81503.712</v>
          </cell>
          <cell r="L87">
            <v>9040</v>
          </cell>
          <cell r="M87">
            <v>280240</v>
          </cell>
          <cell r="N87">
            <v>85277.032</v>
          </cell>
          <cell r="O87">
            <v>1</v>
          </cell>
          <cell r="P87">
            <v>267840</v>
          </cell>
          <cell r="Q87">
            <v>8640</v>
          </cell>
        </row>
        <row r="88">
          <cell r="A88">
            <v>379</v>
          </cell>
          <cell r="B88" t="str">
            <v>土龙路药店</v>
          </cell>
          <cell r="C88" t="str">
            <v>西门一片</v>
          </cell>
          <cell r="D88">
            <v>8400</v>
          </cell>
          <cell r="E88">
            <v>260400</v>
          </cell>
          <cell r="F88">
            <v>72104.76</v>
          </cell>
          <cell r="G88">
            <v>0.2769</v>
          </cell>
          <cell r="H88">
            <v>120.807692307692</v>
          </cell>
          <cell r="I88">
            <v>9072</v>
          </cell>
          <cell r="J88">
            <v>281232</v>
          </cell>
          <cell r="K88">
            <v>77873.1408</v>
          </cell>
          <cell r="L88">
            <v>9492</v>
          </cell>
          <cell r="M88">
            <v>294252</v>
          </cell>
          <cell r="N88">
            <v>81478.3788</v>
          </cell>
          <cell r="O88">
            <v>1</v>
          </cell>
          <cell r="P88">
            <v>281232</v>
          </cell>
          <cell r="Q88">
            <v>9072</v>
          </cell>
        </row>
        <row r="89">
          <cell r="A89">
            <v>513</v>
          </cell>
          <cell r="B89" t="str">
            <v>武侯区顺和街店</v>
          </cell>
          <cell r="C89" t="str">
            <v>西门一片</v>
          </cell>
          <cell r="D89">
            <v>8000</v>
          </cell>
          <cell r="E89">
            <v>248000</v>
          </cell>
          <cell r="F89">
            <v>82360.8</v>
          </cell>
          <cell r="G89">
            <v>0.3321</v>
          </cell>
          <cell r="H89">
            <v>109.115384615385</v>
          </cell>
          <cell r="I89">
            <v>8640</v>
          </cell>
          <cell r="J89">
            <v>267840</v>
          </cell>
          <cell r="K89">
            <v>88949.664</v>
          </cell>
          <cell r="L89">
            <v>9040</v>
          </cell>
          <cell r="M89">
            <v>280240</v>
          </cell>
          <cell r="N89">
            <v>93067.704</v>
          </cell>
          <cell r="O89">
            <v>1</v>
          </cell>
          <cell r="P89">
            <v>267840</v>
          </cell>
          <cell r="Q89">
            <v>8640</v>
          </cell>
        </row>
        <row r="90">
          <cell r="A90">
            <v>724</v>
          </cell>
          <cell r="B90" t="str">
            <v>锦江区观音桥街药店</v>
          </cell>
          <cell r="C90" t="str">
            <v>城中片</v>
          </cell>
          <cell r="D90">
            <v>7800</v>
          </cell>
          <cell r="E90">
            <v>241800</v>
          </cell>
          <cell r="F90">
            <v>75199.8</v>
          </cell>
          <cell r="G90">
            <v>0.311</v>
          </cell>
          <cell r="H90">
            <v>99.0384615384615</v>
          </cell>
          <cell r="I90">
            <v>8424</v>
          </cell>
          <cell r="J90">
            <v>261144</v>
          </cell>
          <cell r="K90">
            <v>81215.784</v>
          </cell>
          <cell r="L90">
            <v>8814</v>
          </cell>
          <cell r="M90">
            <v>273234</v>
          </cell>
          <cell r="N90">
            <v>84975.774</v>
          </cell>
          <cell r="O90">
            <v>1</v>
          </cell>
          <cell r="P90">
            <v>261144</v>
          </cell>
          <cell r="Q90">
            <v>8424</v>
          </cell>
        </row>
        <row r="91">
          <cell r="A91">
            <v>387</v>
          </cell>
          <cell r="B91" t="str">
            <v>新乐中街药店</v>
          </cell>
          <cell r="C91" t="str">
            <v>东南片区</v>
          </cell>
          <cell r="D91">
            <v>7800</v>
          </cell>
          <cell r="E91">
            <v>241800</v>
          </cell>
          <cell r="F91">
            <v>65431.08</v>
          </cell>
          <cell r="G91">
            <v>0.2706</v>
          </cell>
          <cell r="H91">
            <v>121.653846153846</v>
          </cell>
          <cell r="I91">
            <v>8190</v>
          </cell>
          <cell r="J91">
            <v>253890</v>
          </cell>
          <cell r="K91">
            <v>68702.634</v>
          </cell>
          <cell r="L91">
            <v>8814</v>
          </cell>
          <cell r="M91">
            <v>273234</v>
          </cell>
          <cell r="N91">
            <v>73937.1204</v>
          </cell>
          <cell r="O91">
            <v>1</v>
          </cell>
          <cell r="P91">
            <v>253890</v>
          </cell>
          <cell r="Q91">
            <v>8190</v>
          </cell>
        </row>
        <row r="92">
          <cell r="A92">
            <v>102934</v>
          </cell>
          <cell r="B92" t="str">
            <v>银河北街</v>
          </cell>
          <cell r="C92" t="str">
            <v>西门一片</v>
          </cell>
          <cell r="D92">
            <v>8000</v>
          </cell>
          <cell r="E92">
            <v>248000</v>
          </cell>
          <cell r="F92">
            <v>68200</v>
          </cell>
          <cell r="G92">
            <v>0.275</v>
          </cell>
          <cell r="H92">
            <v>110.653846153846</v>
          </cell>
          <cell r="I92">
            <v>8640</v>
          </cell>
          <cell r="J92">
            <v>267840</v>
          </cell>
          <cell r="K92">
            <v>73656</v>
          </cell>
          <cell r="L92">
            <v>9040</v>
          </cell>
          <cell r="M92">
            <v>280240</v>
          </cell>
          <cell r="N92">
            <v>77066</v>
          </cell>
          <cell r="O92">
            <v>1</v>
          </cell>
          <cell r="P92">
            <v>267840</v>
          </cell>
          <cell r="Q92">
            <v>8640</v>
          </cell>
        </row>
        <row r="93">
          <cell r="A93">
            <v>730</v>
          </cell>
          <cell r="B93" t="str">
            <v>新都区新繁镇繁江北路药店</v>
          </cell>
          <cell r="C93" t="str">
            <v>西门二片</v>
          </cell>
          <cell r="D93">
            <v>9500</v>
          </cell>
          <cell r="E93">
            <v>294500</v>
          </cell>
          <cell r="F93">
            <v>85405</v>
          </cell>
          <cell r="G93">
            <v>0.29</v>
          </cell>
          <cell r="H93">
            <v>149.153846153846</v>
          </cell>
          <cell r="I93">
            <v>9975</v>
          </cell>
          <cell r="J93">
            <v>309225</v>
          </cell>
          <cell r="K93">
            <v>89675.25</v>
          </cell>
          <cell r="L93">
            <v>10640</v>
          </cell>
          <cell r="M93">
            <v>329840</v>
          </cell>
          <cell r="N93">
            <v>95653.6</v>
          </cell>
          <cell r="O93">
            <v>1</v>
          </cell>
          <cell r="P93">
            <v>309225</v>
          </cell>
          <cell r="Q93">
            <v>9975</v>
          </cell>
        </row>
        <row r="94">
          <cell r="A94">
            <v>311</v>
          </cell>
          <cell r="B94" t="str">
            <v>西部店</v>
          </cell>
          <cell r="C94" t="str">
            <v>西门一片</v>
          </cell>
          <cell r="D94">
            <v>5880</v>
          </cell>
          <cell r="E94">
            <v>182280</v>
          </cell>
          <cell r="F94">
            <v>41924.4</v>
          </cell>
          <cell r="G94">
            <v>0.23</v>
          </cell>
          <cell r="H94">
            <v>29</v>
          </cell>
          <cell r="I94">
            <v>6174</v>
          </cell>
          <cell r="J94">
            <v>191394</v>
          </cell>
          <cell r="K94">
            <v>44020.62</v>
          </cell>
          <cell r="L94">
            <v>6820.8</v>
          </cell>
          <cell r="M94">
            <v>211444.8</v>
          </cell>
          <cell r="N94">
            <v>48632.304</v>
          </cell>
          <cell r="O94">
            <v>1</v>
          </cell>
          <cell r="P94">
            <v>191394</v>
          </cell>
          <cell r="Q94">
            <v>6174</v>
          </cell>
        </row>
        <row r="95">
          <cell r="A95">
            <v>744</v>
          </cell>
          <cell r="B95" t="str">
            <v>武侯区科华街药店</v>
          </cell>
          <cell r="C95" t="str">
            <v>城中片</v>
          </cell>
          <cell r="D95">
            <v>7600</v>
          </cell>
          <cell r="E95">
            <v>235600</v>
          </cell>
          <cell r="F95">
            <v>64790</v>
          </cell>
          <cell r="G95">
            <v>0.275</v>
          </cell>
          <cell r="H95">
            <v>62.5769230769231</v>
          </cell>
          <cell r="I95">
            <v>8208</v>
          </cell>
          <cell r="J95">
            <v>254448</v>
          </cell>
          <cell r="K95">
            <v>69973.2</v>
          </cell>
          <cell r="L95">
            <v>8588</v>
          </cell>
          <cell r="M95">
            <v>266228</v>
          </cell>
          <cell r="N95">
            <v>73212.7</v>
          </cell>
          <cell r="O95">
            <v>1</v>
          </cell>
          <cell r="P95">
            <v>254448</v>
          </cell>
          <cell r="Q95">
            <v>8208</v>
          </cell>
        </row>
        <row r="96">
          <cell r="A96">
            <v>373</v>
          </cell>
          <cell r="B96" t="str">
            <v>通盈街药店</v>
          </cell>
          <cell r="C96" t="str">
            <v>城中片</v>
          </cell>
          <cell r="D96">
            <v>9200</v>
          </cell>
          <cell r="E96">
            <v>285200</v>
          </cell>
          <cell r="F96">
            <v>90551</v>
          </cell>
          <cell r="G96">
            <v>0.3175</v>
          </cell>
          <cell r="H96">
            <v>115.807692307692</v>
          </cell>
          <cell r="I96">
            <v>9936</v>
          </cell>
          <cell r="J96">
            <v>308016</v>
          </cell>
          <cell r="K96">
            <v>97795.08</v>
          </cell>
          <cell r="L96">
            <v>10396</v>
          </cell>
          <cell r="M96">
            <v>322276</v>
          </cell>
          <cell r="N96">
            <v>102322.63</v>
          </cell>
          <cell r="O96">
            <v>1</v>
          </cell>
          <cell r="P96">
            <v>308016</v>
          </cell>
          <cell r="Q96">
            <v>9936</v>
          </cell>
        </row>
        <row r="97">
          <cell r="A97">
            <v>578</v>
          </cell>
          <cell r="B97" t="str">
            <v>成华区华油路药店</v>
          </cell>
          <cell r="C97" t="str">
            <v>城中片</v>
          </cell>
          <cell r="D97">
            <v>8200</v>
          </cell>
          <cell r="E97">
            <v>254200</v>
          </cell>
          <cell r="F97">
            <v>78802</v>
          </cell>
          <cell r="G97">
            <v>0.31</v>
          </cell>
          <cell r="H97">
            <v>107.5</v>
          </cell>
          <cell r="I97">
            <v>8856</v>
          </cell>
          <cell r="J97">
            <v>274536</v>
          </cell>
          <cell r="K97">
            <v>85106.16</v>
          </cell>
          <cell r="L97">
            <v>9266</v>
          </cell>
          <cell r="M97">
            <v>287246</v>
          </cell>
          <cell r="N97">
            <v>89046.26</v>
          </cell>
          <cell r="O97">
            <v>1</v>
          </cell>
          <cell r="P97">
            <v>274536</v>
          </cell>
          <cell r="Q97">
            <v>8856</v>
          </cell>
        </row>
        <row r="98">
          <cell r="A98">
            <v>546</v>
          </cell>
          <cell r="B98" t="str">
            <v>锦江区榕声路店</v>
          </cell>
          <cell r="C98" t="str">
            <v>城中片</v>
          </cell>
          <cell r="D98">
            <v>9500</v>
          </cell>
          <cell r="E98">
            <v>294500</v>
          </cell>
          <cell r="F98">
            <v>99835.5</v>
          </cell>
          <cell r="G98">
            <v>0.339</v>
          </cell>
          <cell r="H98">
            <v>152.923076923077</v>
          </cell>
          <cell r="I98">
            <v>10260</v>
          </cell>
          <cell r="J98">
            <v>318060</v>
          </cell>
          <cell r="K98">
            <v>107822.34</v>
          </cell>
          <cell r="L98">
            <v>10735</v>
          </cell>
          <cell r="M98">
            <v>332785</v>
          </cell>
          <cell r="N98">
            <v>112814.115</v>
          </cell>
          <cell r="O98">
            <v>1</v>
          </cell>
          <cell r="P98">
            <v>318060</v>
          </cell>
          <cell r="Q98">
            <v>10260</v>
          </cell>
        </row>
        <row r="99">
          <cell r="A99">
            <v>709</v>
          </cell>
          <cell r="B99" t="str">
            <v>新都区马超东路店</v>
          </cell>
          <cell r="C99" t="str">
            <v>西门二片</v>
          </cell>
          <cell r="D99">
            <v>8200</v>
          </cell>
          <cell r="E99">
            <v>254200</v>
          </cell>
          <cell r="F99">
            <v>78802</v>
          </cell>
          <cell r="G99">
            <v>0.31</v>
          </cell>
          <cell r="H99">
            <v>104.576923076923</v>
          </cell>
          <cell r="I99">
            <v>8856</v>
          </cell>
          <cell r="J99">
            <v>274536</v>
          </cell>
          <cell r="K99">
            <v>85106.16</v>
          </cell>
          <cell r="L99">
            <v>9266</v>
          </cell>
          <cell r="M99">
            <v>287246</v>
          </cell>
          <cell r="N99">
            <v>89046.26</v>
          </cell>
          <cell r="O99">
            <v>1</v>
          </cell>
          <cell r="P99">
            <v>274536</v>
          </cell>
          <cell r="Q99">
            <v>8856</v>
          </cell>
        </row>
        <row r="100">
          <cell r="A100">
            <v>585</v>
          </cell>
          <cell r="B100" t="str">
            <v>成华区羊子山西路药店（兴元华盛）</v>
          </cell>
          <cell r="C100" t="str">
            <v>城中片</v>
          </cell>
          <cell r="D100">
            <v>9200</v>
          </cell>
          <cell r="E100">
            <v>285200</v>
          </cell>
          <cell r="F100">
            <v>91264</v>
          </cell>
          <cell r="G100">
            <v>0.32</v>
          </cell>
          <cell r="H100">
            <v>133</v>
          </cell>
          <cell r="I100">
            <v>9660</v>
          </cell>
          <cell r="J100">
            <v>299460</v>
          </cell>
          <cell r="K100">
            <v>95827.2</v>
          </cell>
          <cell r="L100">
            <v>10304</v>
          </cell>
          <cell r="M100">
            <v>319424</v>
          </cell>
          <cell r="N100">
            <v>102215.68</v>
          </cell>
          <cell r="O100">
            <v>2</v>
          </cell>
          <cell r="P100">
            <v>319424</v>
          </cell>
          <cell r="Q100">
            <v>10304</v>
          </cell>
        </row>
        <row r="101">
          <cell r="A101">
            <v>114685</v>
          </cell>
          <cell r="B101" t="str">
            <v>三医院店（青龙街）</v>
          </cell>
          <cell r="C101" t="str">
            <v>城中片</v>
          </cell>
          <cell r="D101">
            <v>25000</v>
          </cell>
          <cell r="E101">
            <v>775000</v>
          </cell>
          <cell r="F101">
            <v>155000</v>
          </cell>
          <cell r="G101">
            <v>0.2</v>
          </cell>
          <cell r="H101">
            <v>124.269230769231</v>
          </cell>
          <cell r="I101">
            <v>27500</v>
          </cell>
          <cell r="J101">
            <v>852500</v>
          </cell>
          <cell r="K101">
            <v>170500</v>
          </cell>
          <cell r="L101">
            <v>31250</v>
          </cell>
          <cell r="M101">
            <v>968750</v>
          </cell>
          <cell r="N101">
            <v>193750</v>
          </cell>
          <cell r="O101">
            <v>2</v>
          </cell>
          <cell r="P101">
            <v>968750</v>
          </cell>
          <cell r="Q101">
            <v>31250</v>
          </cell>
        </row>
        <row r="102">
          <cell r="A102">
            <v>742</v>
          </cell>
          <cell r="B102" t="str">
            <v>锦江区庆云南街药店</v>
          </cell>
          <cell r="C102" t="str">
            <v>旗舰片区</v>
          </cell>
          <cell r="D102">
            <v>9000</v>
          </cell>
          <cell r="E102">
            <v>279000</v>
          </cell>
          <cell r="F102">
            <v>59985</v>
          </cell>
          <cell r="G102">
            <v>0.215</v>
          </cell>
          <cell r="H102">
            <v>140.423076923077</v>
          </cell>
          <cell r="I102">
            <v>9720</v>
          </cell>
          <cell r="J102">
            <v>301320</v>
          </cell>
          <cell r="K102">
            <v>64783.8</v>
          </cell>
          <cell r="L102">
            <v>10170</v>
          </cell>
          <cell r="M102">
            <v>315270</v>
          </cell>
          <cell r="N102">
            <v>67783.05</v>
          </cell>
          <cell r="O102">
            <v>1</v>
          </cell>
          <cell r="P102">
            <v>301320</v>
          </cell>
          <cell r="Q102">
            <v>9720</v>
          </cell>
        </row>
        <row r="103">
          <cell r="A103">
            <v>581</v>
          </cell>
          <cell r="B103" t="str">
            <v>成华区二环路北四段药店（汇融名城）</v>
          </cell>
          <cell r="C103" t="str">
            <v>城中片</v>
          </cell>
          <cell r="D103">
            <v>8800</v>
          </cell>
          <cell r="E103">
            <v>272800</v>
          </cell>
          <cell r="F103">
            <v>75511.04</v>
          </cell>
          <cell r="G103">
            <v>0.2768</v>
          </cell>
          <cell r="H103">
            <v>149.846153846154</v>
          </cell>
          <cell r="I103">
            <v>9504</v>
          </cell>
          <cell r="J103">
            <v>294624</v>
          </cell>
          <cell r="K103">
            <v>81551.9232</v>
          </cell>
          <cell r="L103">
            <v>9856</v>
          </cell>
          <cell r="M103">
            <v>305536</v>
          </cell>
          <cell r="N103">
            <v>84572.3648</v>
          </cell>
          <cell r="O103">
            <v>1</v>
          </cell>
          <cell r="P103">
            <v>294624</v>
          </cell>
          <cell r="Q103">
            <v>9504</v>
          </cell>
        </row>
        <row r="104">
          <cell r="A104">
            <v>707</v>
          </cell>
          <cell r="B104" t="str">
            <v>成华区万科路药店</v>
          </cell>
          <cell r="C104" t="str">
            <v>东南片区</v>
          </cell>
          <cell r="D104">
            <v>10000</v>
          </cell>
          <cell r="E104">
            <v>310000</v>
          </cell>
          <cell r="F104">
            <v>99200</v>
          </cell>
          <cell r="G104">
            <v>0.32</v>
          </cell>
          <cell r="H104">
            <v>157</v>
          </cell>
          <cell r="I104">
            <v>10800</v>
          </cell>
          <cell r="J104">
            <v>334800</v>
          </cell>
          <cell r="K104">
            <v>107136</v>
          </cell>
          <cell r="L104">
            <v>11000</v>
          </cell>
          <cell r="M104">
            <v>341000</v>
          </cell>
          <cell r="N104">
            <v>109120</v>
          </cell>
          <cell r="O104">
            <v>1</v>
          </cell>
          <cell r="P104">
            <v>334800</v>
          </cell>
          <cell r="Q104">
            <v>10800</v>
          </cell>
        </row>
        <row r="105">
          <cell r="A105">
            <v>712</v>
          </cell>
          <cell r="B105" t="str">
            <v>成华区华泰路药店</v>
          </cell>
          <cell r="C105" t="str">
            <v>东南片区</v>
          </cell>
          <cell r="D105">
            <v>10500</v>
          </cell>
          <cell r="E105">
            <v>325500</v>
          </cell>
          <cell r="F105">
            <v>109042.5</v>
          </cell>
          <cell r="G105">
            <v>0.335</v>
          </cell>
          <cell r="H105">
            <v>173.153846153846</v>
          </cell>
          <cell r="I105">
            <v>11025</v>
          </cell>
          <cell r="J105">
            <v>341775</v>
          </cell>
          <cell r="K105">
            <v>114494.625</v>
          </cell>
          <cell r="L105">
            <v>11550</v>
          </cell>
          <cell r="M105">
            <v>358050</v>
          </cell>
          <cell r="N105">
            <v>119946.75</v>
          </cell>
          <cell r="O105">
            <v>1</v>
          </cell>
          <cell r="P105">
            <v>341775</v>
          </cell>
          <cell r="Q105">
            <v>11025</v>
          </cell>
        </row>
        <row r="106">
          <cell r="A106">
            <v>385</v>
          </cell>
          <cell r="B106" t="str">
            <v>五津西路药店</v>
          </cell>
          <cell r="C106" t="str">
            <v>新津片</v>
          </cell>
          <cell r="D106">
            <v>11880</v>
          </cell>
          <cell r="E106">
            <v>368280</v>
          </cell>
          <cell r="F106">
            <v>84851.712</v>
          </cell>
          <cell r="G106">
            <v>0.2304</v>
          </cell>
          <cell r="H106">
            <v>101.692307692308</v>
          </cell>
          <cell r="I106">
            <v>12830.4</v>
          </cell>
          <cell r="J106">
            <v>397742.4</v>
          </cell>
          <cell r="K106">
            <v>91639.84896</v>
          </cell>
          <cell r="L106">
            <v>13305.6</v>
          </cell>
          <cell r="M106">
            <v>412473.6</v>
          </cell>
          <cell r="N106">
            <v>95033.91744</v>
          </cell>
          <cell r="O106">
            <v>1</v>
          </cell>
          <cell r="P106">
            <v>397742.4</v>
          </cell>
          <cell r="Q106">
            <v>12830.4</v>
          </cell>
        </row>
        <row r="107">
          <cell r="A107">
            <v>571</v>
          </cell>
          <cell r="B107" t="str">
            <v>高新区民丰大道西段药店</v>
          </cell>
          <cell r="C107" t="str">
            <v>东南片区</v>
          </cell>
          <cell r="D107">
            <v>14000</v>
          </cell>
          <cell r="E107">
            <v>434000</v>
          </cell>
          <cell r="F107">
            <v>121520</v>
          </cell>
          <cell r="G107">
            <v>0.28</v>
          </cell>
          <cell r="H107">
            <v>120.346153846154</v>
          </cell>
          <cell r="I107">
            <v>15120</v>
          </cell>
          <cell r="J107">
            <v>468720</v>
          </cell>
          <cell r="K107">
            <v>131241.6</v>
          </cell>
          <cell r="L107">
            <v>15400</v>
          </cell>
          <cell r="M107">
            <v>477400</v>
          </cell>
          <cell r="N107">
            <v>133672</v>
          </cell>
          <cell r="O107">
            <v>1</v>
          </cell>
          <cell r="P107">
            <v>468720</v>
          </cell>
          <cell r="Q107">
            <v>15120</v>
          </cell>
        </row>
        <row r="108">
          <cell r="A108">
            <v>343</v>
          </cell>
          <cell r="B108" t="str">
            <v>光华药店</v>
          </cell>
          <cell r="C108" t="str">
            <v>西门一片</v>
          </cell>
          <cell r="D108">
            <v>17000</v>
          </cell>
          <cell r="E108">
            <v>527000</v>
          </cell>
          <cell r="F108">
            <v>162263.3</v>
          </cell>
          <cell r="G108">
            <v>0.3079</v>
          </cell>
          <cell r="H108">
            <v>139.615384615385</v>
          </cell>
          <cell r="I108">
            <v>18360</v>
          </cell>
          <cell r="J108">
            <v>569160</v>
          </cell>
          <cell r="K108">
            <v>175244.364</v>
          </cell>
          <cell r="L108">
            <v>18700</v>
          </cell>
          <cell r="M108">
            <v>579700</v>
          </cell>
          <cell r="N108">
            <v>178489.63</v>
          </cell>
          <cell r="O108">
            <v>1</v>
          </cell>
          <cell r="P108">
            <v>569160</v>
          </cell>
          <cell r="Q108">
            <v>18360</v>
          </cell>
        </row>
        <row r="109">
          <cell r="A109">
            <v>341</v>
          </cell>
          <cell r="B109" t="str">
            <v>邛崃中心药店</v>
          </cell>
          <cell r="C109" t="str">
            <v>城郊一片</v>
          </cell>
          <cell r="D109">
            <v>13000</v>
          </cell>
          <cell r="E109">
            <v>403000</v>
          </cell>
          <cell r="F109">
            <v>126340.5</v>
          </cell>
          <cell r="G109">
            <v>0.3135</v>
          </cell>
          <cell r="H109">
            <v>133.730769230769</v>
          </cell>
          <cell r="I109">
            <v>14040</v>
          </cell>
          <cell r="J109">
            <v>435240</v>
          </cell>
          <cell r="K109">
            <v>136447.74</v>
          </cell>
          <cell r="L109">
            <v>14950</v>
          </cell>
          <cell r="M109">
            <v>463450</v>
          </cell>
          <cell r="N109">
            <v>145291.575</v>
          </cell>
          <cell r="O109">
            <v>1</v>
          </cell>
          <cell r="P109">
            <v>435240</v>
          </cell>
          <cell r="Q109">
            <v>14040</v>
          </cell>
        </row>
        <row r="110">
          <cell r="A110">
            <v>337</v>
          </cell>
          <cell r="B110" t="str">
            <v>四川太极浆洗街药店</v>
          </cell>
          <cell r="C110" t="str">
            <v>城中片</v>
          </cell>
          <cell r="D110">
            <v>24000</v>
          </cell>
          <cell r="E110">
            <v>744000</v>
          </cell>
          <cell r="F110">
            <v>188678.4</v>
          </cell>
          <cell r="G110">
            <v>0.2536</v>
          </cell>
          <cell r="H110">
            <v>215.307692307692</v>
          </cell>
          <cell r="I110">
            <v>25200</v>
          </cell>
          <cell r="J110">
            <v>781200</v>
          </cell>
          <cell r="K110">
            <v>198112.32</v>
          </cell>
          <cell r="L110">
            <v>26400</v>
          </cell>
          <cell r="M110">
            <v>818400</v>
          </cell>
          <cell r="N110">
            <v>207546.24</v>
          </cell>
          <cell r="O110">
            <v>1</v>
          </cell>
          <cell r="P110">
            <v>781200</v>
          </cell>
          <cell r="Q110">
            <v>25200</v>
          </cell>
        </row>
        <row r="111">
          <cell r="A111">
            <v>517</v>
          </cell>
          <cell r="B111" t="str">
            <v>青羊区北东街店</v>
          </cell>
          <cell r="C111" t="str">
            <v>城中片</v>
          </cell>
          <cell r="D111">
            <v>25000</v>
          </cell>
          <cell r="E111">
            <v>775000</v>
          </cell>
          <cell r="F111">
            <v>170810</v>
          </cell>
          <cell r="G111">
            <v>0.2204</v>
          </cell>
          <cell r="H111">
            <v>237.884615384615</v>
          </cell>
          <cell r="I111">
            <v>26250</v>
          </cell>
          <cell r="J111">
            <v>813750</v>
          </cell>
          <cell r="K111">
            <v>179350.5</v>
          </cell>
          <cell r="L111">
            <v>27500</v>
          </cell>
          <cell r="M111">
            <v>852500</v>
          </cell>
          <cell r="N111">
            <v>187891</v>
          </cell>
          <cell r="O111">
            <v>1</v>
          </cell>
          <cell r="P111">
            <v>813750</v>
          </cell>
          <cell r="Q111">
            <v>26250</v>
          </cell>
        </row>
        <row r="112">
          <cell r="A112">
            <v>750</v>
          </cell>
          <cell r="B112" t="str">
            <v>成都成汉太极大药房有限公司</v>
          </cell>
          <cell r="C112" t="str">
            <v>旗舰片区</v>
          </cell>
          <cell r="D112">
            <v>29000</v>
          </cell>
          <cell r="E112">
            <v>899000</v>
          </cell>
          <cell r="F112">
            <v>290466.9</v>
          </cell>
          <cell r="G112">
            <v>0.3231</v>
          </cell>
          <cell r="H112">
            <v>229.038461538462</v>
          </cell>
          <cell r="I112">
            <v>30450</v>
          </cell>
          <cell r="J112">
            <v>943950</v>
          </cell>
          <cell r="K112">
            <v>304990.245</v>
          </cell>
          <cell r="L112">
            <v>31900</v>
          </cell>
          <cell r="M112">
            <v>988900</v>
          </cell>
          <cell r="N112">
            <v>319513.59</v>
          </cell>
          <cell r="O112">
            <v>1</v>
          </cell>
          <cell r="P112">
            <v>943950</v>
          </cell>
          <cell r="Q112">
            <v>30450</v>
          </cell>
        </row>
        <row r="113">
          <cell r="A113">
            <v>582</v>
          </cell>
          <cell r="B113" t="str">
            <v>青羊区十二桥药店</v>
          </cell>
          <cell r="C113" t="str">
            <v>西门一片</v>
          </cell>
          <cell r="D113">
            <v>28000</v>
          </cell>
          <cell r="E113">
            <v>868000</v>
          </cell>
          <cell r="F113">
            <v>123776.8</v>
          </cell>
          <cell r="G113">
            <v>0.1426</v>
          </cell>
          <cell r="H113">
            <v>263.423076923077</v>
          </cell>
          <cell r="I113">
            <v>29400</v>
          </cell>
          <cell r="J113">
            <v>911400</v>
          </cell>
          <cell r="K113">
            <v>129965.64</v>
          </cell>
          <cell r="L113">
            <v>30240</v>
          </cell>
          <cell r="M113">
            <v>937440</v>
          </cell>
          <cell r="N113">
            <v>133678.944</v>
          </cell>
          <cell r="O113">
            <v>1</v>
          </cell>
          <cell r="P113">
            <v>911400</v>
          </cell>
          <cell r="Q113">
            <v>29400</v>
          </cell>
        </row>
        <row r="114">
          <cell r="A114">
            <v>307</v>
          </cell>
          <cell r="B114" t="str">
            <v>旗舰店</v>
          </cell>
          <cell r="C114" t="str">
            <v>旗舰片区</v>
          </cell>
          <cell r="D114">
            <v>70000</v>
          </cell>
          <cell r="E114">
            <v>2170000</v>
          </cell>
          <cell r="F114">
            <v>564200</v>
          </cell>
          <cell r="G114">
            <v>0.26</v>
          </cell>
          <cell r="H114">
            <v>363.038461538462</v>
          </cell>
          <cell r="I114">
            <v>77000</v>
          </cell>
          <cell r="J114">
            <v>2387000</v>
          </cell>
          <cell r="K114">
            <v>620620</v>
          </cell>
          <cell r="L114">
            <v>80500</v>
          </cell>
          <cell r="M114">
            <v>2495500</v>
          </cell>
          <cell r="N114">
            <v>648830</v>
          </cell>
          <cell r="O114">
            <v>1</v>
          </cell>
          <cell r="P114">
            <v>2387000</v>
          </cell>
          <cell r="Q114">
            <v>77000</v>
          </cell>
        </row>
        <row r="115">
          <cell r="A115">
            <v>591</v>
          </cell>
          <cell r="B115" t="str">
            <v>邛崃市临邛镇凤凰大道药店</v>
          </cell>
          <cell r="C115" t="str">
            <v>城郊一片</v>
          </cell>
          <cell r="D115">
            <v>2500</v>
          </cell>
          <cell r="E115">
            <v>77500</v>
          </cell>
          <cell r="F115">
            <v>21971.25</v>
          </cell>
          <cell r="G115">
            <v>0.2835</v>
          </cell>
          <cell r="H115">
            <v>17.2307692307692</v>
          </cell>
          <cell r="I115">
            <v>2750</v>
          </cell>
          <cell r="J115">
            <v>85250</v>
          </cell>
          <cell r="K115">
            <v>24168.375</v>
          </cell>
          <cell r="L115">
            <v>2950</v>
          </cell>
          <cell r="M115">
            <v>91450</v>
          </cell>
          <cell r="N115">
            <v>25926.075</v>
          </cell>
          <cell r="O115">
            <v>1</v>
          </cell>
          <cell r="P115">
            <v>85250</v>
          </cell>
          <cell r="Q115">
            <v>2750</v>
          </cell>
        </row>
        <row r="116">
          <cell r="A116">
            <v>549</v>
          </cell>
          <cell r="B116" t="str">
            <v>大邑县晋源镇东壕沟段药店</v>
          </cell>
          <cell r="C116" t="str">
            <v>城郊一片</v>
          </cell>
          <cell r="D116">
            <v>4000</v>
          </cell>
          <cell r="E116">
            <v>124000</v>
          </cell>
          <cell r="F116">
            <v>36406.4</v>
          </cell>
          <cell r="G116">
            <v>0.2936</v>
          </cell>
          <cell r="H116">
            <v>48.5384615384615</v>
          </cell>
          <cell r="I116">
            <v>4400</v>
          </cell>
          <cell r="J116">
            <v>136400</v>
          </cell>
          <cell r="K116">
            <v>40047.04</v>
          </cell>
          <cell r="L116">
            <v>4720</v>
          </cell>
          <cell r="M116">
            <v>146320</v>
          </cell>
          <cell r="N116">
            <v>42959.552</v>
          </cell>
          <cell r="O116">
            <v>1</v>
          </cell>
          <cell r="P116">
            <v>136400</v>
          </cell>
          <cell r="Q116">
            <v>4400</v>
          </cell>
        </row>
        <row r="117">
          <cell r="A117">
            <v>365</v>
          </cell>
          <cell r="B117" t="str">
            <v>光华村街药店</v>
          </cell>
          <cell r="C117" t="str">
            <v>西门一片</v>
          </cell>
          <cell r="D117">
            <v>11000</v>
          </cell>
          <cell r="E117">
            <v>341000</v>
          </cell>
          <cell r="F117">
            <v>98173.9</v>
          </cell>
          <cell r="G117">
            <v>0.2879</v>
          </cell>
          <cell r="H117">
            <v>114.192307692308</v>
          </cell>
          <cell r="I117">
            <v>11880</v>
          </cell>
          <cell r="J117">
            <v>368280</v>
          </cell>
          <cell r="K117">
            <v>106027.812</v>
          </cell>
          <cell r="L117">
            <v>12430</v>
          </cell>
          <cell r="M117">
            <v>385330</v>
          </cell>
          <cell r="N117">
            <v>110936.507</v>
          </cell>
          <cell r="O117">
            <v>1</v>
          </cell>
          <cell r="P117">
            <v>368280</v>
          </cell>
          <cell r="Q117">
            <v>11880</v>
          </cell>
        </row>
        <row r="118">
          <cell r="A118">
            <v>116482</v>
          </cell>
          <cell r="B118" t="str">
            <v>宏济路</v>
          </cell>
          <cell r="C118" t="str">
            <v>城中片</v>
          </cell>
          <cell r="D118">
            <v>4600</v>
          </cell>
          <cell r="E118">
            <v>142600</v>
          </cell>
          <cell r="F118">
            <v>43706.9</v>
          </cell>
          <cell r="G118">
            <v>0.3065</v>
          </cell>
          <cell r="H118">
            <v>49.8846153846154</v>
          </cell>
          <cell r="I118">
            <v>5290</v>
          </cell>
          <cell r="J118">
            <v>163990</v>
          </cell>
          <cell r="K118">
            <v>50262.935</v>
          </cell>
          <cell r="L118">
            <v>5750</v>
          </cell>
          <cell r="M118">
            <v>178250</v>
          </cell>
          <cell r="N118">
            <v>54633.625</v>
          </cell>
          <cell r="O118">
            <v>1</v>
          </cell>
          <cell r="P118">
            <v>163990</v>
          </cell>
          <cell r="Q118">
            <v>5290</v>
          </cell>
        </row>
        <row r="119">
          <cell r="A119">
            <v>116919</v>
          </cell>
          <cell r="B119" t="str">
            <v>科华北路</v>
          </cell>
          <cell r="C119" t="str">
            <v>旗舰片区</v>
          </cell>
          <cell r="D119">
            <v>5500</v>
          </cell>
          <cell r="E119">
            <v>170500</v>
          </cell>
          <cell r="F119">
            <v>56265</v>
          </cell>
          <cell r="G119">
            <v>0.33</v>
          </cell>
          <cell r="H119">
            <v>69.4230769230769</v>
          </cell>
          <cell r="I119">
            <v>6325</v>
          </cell>
          <cell r="J119">
            <v>196075</v>
          </cell>
          <cell r="K119">
            <v>64704.75</v>
          </cell>
          <cell r="L119">
            <v>6875</v>
          </cell>
          <cell r="M119">
            <v>213125</v>
          </cell>
          <cell r="N119">
            <v>70331.25</v>
          </cell>
          <cell r="O119">
            <v>1</v>
          </cell>
          <cell r="P119">
            <v>196075</v>
          </cell>
          <cell r="Q119">
            <v>6325</v>
          </cell>
        </row>
        <row r="120">
          <cell r="A120">
            <v>115971</v>
          </cell>
          <cell r="B120" t="str">
            <v>天顺路店</v>
          </cell>
          <cell r="C120" t="str">
            <v>西门一片</v>
          </cell>
          <cell r="D120">
            <v>4000</v>
          </cell>
          <cell r="E120">
            <v>124000</v>
          </cell>
          <cell r="F120">
            <v>34720</v>
          </cell>
          <cell r="G120">
            <v>0.28</v>
          </cell>
          <cell r="H120">
            <v>59.0384615384615</v>
          </cell>
          <cell r="I120">
            <v>4600</v>
          </cell>
          <cell r="J120">
            <v>142600</v>
          </cell>
          <cell r="K120">
            <v>39928</v>
          </cell>
          <cell r="L120">
            <v>5000</v>
          </cell>
          <cell r="M120">
            <v>155000</v>
          </cell>
          <cell r="N120">
            <v>43400</v>
          </cell>
          <cell r="O120">
            <v>1</v>
          </cell>
          <cell r="P120">
            <v>142600</v>
          </cell>
          <cell r="Q120">
            <v>4600</v>
          </cell>
        </row>
        <row r="121">
          <cell r="A121">
            <v>116773</v>
          </cell>
          <cell r="B121" t="str">
            <v>经一路店</v>
          </cell>
          <cell r="C121" t="str">
            <v>西门二片</v>
          </cell>
          <cell r="D121">
            <v>4200</v>
          </cell>
          <cell r="E121">
            <v>130200</v>
          </cell>
          <cell r="F121">
            <v>41664</v>
          </cell>
          <cell r="G121">
            <v>0.32</v>
          </cell>
          <cell r="H121">
            <v>72.2692307692308</v>
          </cell>
          <cell r="I121">
            <v>4830</v>
          </cell>
          <cell r="J121">
            <v>149730</v>
          </cell>
          <cell r="K121">
            <v>47913.6</v>
          </cell>
          <cell r="L121">
            <v>5250</v>
          </cell>
          <cell r="M121">
            <v>162750</v>
          </cell>
          <cell r="N121">
            <v>52080</v>
          </cell>
          <cell r="O121">
            <v>1</v>
          </cell>
          <cell r="P121">
            <v>149730</v>
          </cell>
          <cell r="Q121">
            <v>4830</v>
          </cell>
        </row>
        <row r="122">
          <cell r="A122">
            <v>117184</v>
          </cell>
          <cell r="B122" t="str">
            <v>静沙路</v>
          </cell>
          <cell r="C122" t="str">
            <v>城中片</v>
          </cell>
          <cell r="D122">
            <v>6800</v>
          </cell>
          <cell r="E122">
            <v>210800</v>
          </cell>
          <cell r="F122">
            <v>69564</v>
          </cell>
          <cell r="G122">
            <v>0.33</v>
          </cell>
          <cell r="H122">
            <v>119.307692307692</v>
          </cell>
          <cell r="I122">
            <v>7820</v>
          </cell>
          <cell r="J122">
            <v>242420</v>
          </cell>
          <cell r="K122">
            <v>79998.6</v>
          </cell>
          <cell r="L122">
            <v>8500</v>
          </cell>
          <cell r="M122">
            <v>263500</v>
          </cell>
          <cell r="N122">
            <v>86955</v>
          </cell>
          <cell r="O122">
            <v>1</v>
          </cell>
          <cell r="P122">
            <v>242420</v>
          </cell>
          <cell r="Q122">
            <v>7820</v>
          </cell>
        </row>
        <row r="123">
          <cell r="A123">
            <v>117491</v>
          </cell>
          <cell r="B123" t="str">
            <v>花照壁中横街</v>
          </cell>
          <cell r="C123" t="str">
            <v>西门一片</v>
          </cell>
          <cell r="D123">
            <v>8600</v>
          </cell>
          <cell r="E123">
            <v>266600</v>
          </cell>
          <cell r="F123">
            <v>69316</v>
          </cell>
          <cell r="G123">
            <v>0.26</v>
          </cell>
          <cell r="H123">
            <v>73.6538461538462</v>
          </cell>
          <cell r="I123">
            <v>9890</v>
          </cell>
          <cell r="J123">
            <v>306590</v>
          </cell>
          <cell r="K123">
            <v>79713.4</v>
          </cell>
          <cell r="L123">
            <v>10750</v>
          </cell>
          <cell r="M123">
            <v>333250</v>
          </cell>
          <cell r="N123">
            <v>86645</v>
          </cell>
          <cell r="O123">
            <v>1</v>
          </cell>
          <cell r="P123">
            <v>306590</v>
          </cell>
          <cell r="Q123">
            <v>9890</v>
          </cell>
        </row>
        <row r="124">
          <cell r="A124">
            <v>117923</v>
          </cell>
          <cell r="B124" t="str">
            <v>观音阁店</v>
          </cell>
          <cell r="C124" t="str">
            <v>城郊一片</v>
          </cell>
          <cell r="D124">
            <v>3500</v>
          </cell>
          <cell r="E124">
            <v>108500</v>
          </cell>
          <cell r="F124">
            <v>33591.6</v>
          </cell>
          <cell r="G124">
            <v>0.3096</v>
          </cell>
          <cell r="H124">
            <v>31.7692307692308</v>
          </cell>
          <cell r="I124">
            <v>4025</v>
          </cell>
          <cell r="J124">
            <v>124775</v>
          </cell>
          <cell r="K124">
            <v>38630.34</v>
          </cell>
          <cell r="L124">
            <v>4375</v>
          </cell>
          <cell r="M124">
            <v>135625</v>
          </cell>
          <cell r="N124">
            <v>41989.5</v>
          </cell>
          <cell r="O124">
            <v>1</v>
          </cell>
          <cell r="P124">
            <v>124775</v>
          </cell>
          <cell r="Q124">
            <v>4025</v>
          </cell>
        </row>
        <row r="125">
          <cell r="A125">
            <v>117637</v>
          </cell>
          <cell r="B125" t="str">
            <v>金巷西街店</v>
          </cell>
          <cell r="C125" t="str">
            <v>城郊一片</v>
          </cell>
          <cell r="D125">
            <v>3500</v>
          </cell>
          <cell r="E125">
            <v>108500</v>
          </cell>
          <cell r="F125">
            <v>32398.1</v>
          </cell>
          <cell r="G125">
            <v>0.2986</v>
          </cell>
          <cell r="H125">
            <v>34.1538461538462</v>
          </cell>
          <cell r="I125">
            <v>4025</v>
          </cell>
          <cell r="J125">
            <v>124775</v>
          </cell>
          <cell r="K125">
            <v>37257.815</v>
          </cell>
          <cell r="L125">
            <v>4375</v>
          </cell>
          <cell r="M125">
            <v>135625</v>
          </cell>
          <cell r="N125">
            <v>40497.625</v>
          </cell>
          <cell r="O125">
            <v>1</v>
          </cell>
          <cell r="P125">
            <v>124775</v>
          </cell>
          <cell r="Q125">
            <v>4025</v>
          </cell>
        </row>
        <row r="126">
          <cell r="A126">
            <v>117310</v>
          </cell>
          <cell r="B126" t="str">
            <v>长寿路</v>
          </cell>
          <cell r="C126" t="str">
            <v>西门一片</v>
          </cell>
          <cell r="D126">
            <v>3795</v>
          </cell>
          <cell r="E126">
            <v>117645</v>
          </cell>
          <cell r="F126">
            <v>35681.7285</v>
          </cell>
          <cell r="G126">
            <v>0.3033</v>
          </cell>
          <cell r="H126">
            <v>50.8461538461538</v>
          </cell>
          <cell r="I126">
            <v>4364.25</v>
          </cell>
          <cell r="J126">
            <v>135291.75</v>
          </cell>
          <cell r="K126">
            <v>41033.987775</v>
          </cell>
          <cell r="L126">
            <v>4743.75</v>
          </cell>
          <cell r="M126">
            <v>147056.25</v>
          </cell>
          <cell r="N126">
            <v>44602.160625</v>
          </cell>
          <cell r="O126">
            <v>1</v>
          </cell>
          <cell r="P126">
            <v>135291.75</v>
          </cell>
          <cell r="Q126">
            <v>4364.25</v>
          </cell>
        </row>
        <row r="127">
          <cell r="A127">
            <v>118074</v>
          </cell>
          <cell r="B127" t="str">
            <v>泰和二街</v>
          </cell>
          <cell r="C127" t="str">
            <v>东南片区</v>
          </cell>
          <cell r="D127">
            <v>7200</v>
          </cell>
          <cell r="E127">
            <v>223200</v>
          </cell>
          <cell r="F127">
            <v>66156.48</v>
          </cell>
          <cell r="G127">
            <v>0.2964</v>
          </cell>
          <cell r="H127">
            <v>68.2692307692308</v>
          </cell>
          <cell r="I127">
            <v>8064</v>
          </cell>
          <cell r="J127">
            <v>249984</v>
          </cell>
          <cell r="K127">
            <v>74095.2576</v>
          </cell>
          <cell r="L127">
            <v>8640</v>
          </cell>
          <cell r="M127">
            <v>267840</v>
          </cell>
          <cell r="N127">
            <v>79387.776</v>
          </cell>
          <cell r="O127">
            <v>1</v>
          </cell>
          <cell r="P127">
            <v>249984</v>
          </cell>
          <cell r="Q127">
            <v>8064</v>
          </cell>
        </row>
        <row r="128">
          <cell r="A128">
            <v>118151</v>
          </cell>
          <cell r="B128" t="str">
            <v>沙湾东一路</v>
          </cell>
          <cell r="C128" t="str">
            <v>西门一片</v>
          </cell>
          <cell r="D128">
            <v>4000</v>
          </cell>
          <cell r="E128">
            <v>124000</v>
          </cell>
          <cell r="F128">
            <v>28520</v>
          </cell>
          <cell r="G128">
            <v>0.23</v>
          </cell>
          <cell r="H128">
            <v>66.7307692307692</v>
          </cell>
          <cell r="I128">
            <v>4600</v>
          </cell>
          <cell r="J128">
            <v>142600</v>
          </cell>
          <cell r="K128">
            <v>32798</v>
          </cell>
          <cell r="L128">
            <v>5000</v>
          </cell>
          <cell r="M128">
            <v>155000</v>
          </cell>
          <cell r="N128">
            <v>35650</v>
          </cell>
          <cell r="O128">
            <v>1</v>
          </cell>
          <cell r="P128">
            <v>142600</v>
          </cell>
          <cell r="Q128">
            <v>4600</v>
          </cell>
        </row>
        <row r="129">
          <cell r="A129">
            <v>118951</v>
          </cell>
          <cell r="B129" t="str">
            <v>金祥店</v>
          </cell>
          <cell r="C129" t="str">
            <v>西门二片</v>
          </cell>
          <cell r="D129">
            <v>4500</v>
          </cell>
          <cell r="E129">
            <v>139500</v>
          </cell>
          <cell r="F129">
            <v>43147.35</v>
          </cell>
          <cell r="G129">
            <v>0.3093</v>
          </cell>
          <cell r="H129">
            <v>53.2307692307692</v>
          </cell>
          <cell r="I129">
            <v>5175</v>
          </cell>
          <cell r="J129">
            <v>160425</v>
          </cell>
          <cell r="K129">
            <v>49619.4525</v>
          </cell>
          <cell r="L129">
            <v>5625</v>
          </cell>
          <cell r="M129">
            <v>174375</v>
          </cell>
          <cell r="N129">
            <v>53934.1875</v>
          </cell>
          <cell r="O129">
            <v>1</v>
          </cell>
          <cell r="P129">
            <v>160425</v>
          </cell>
          <cell r="Q129">
            <v>5175</v>
          </cell>
        </row>
        <row r="130">
          <cell r="A130">
            <v>118758</v>
          </cell>
          <cell r="B130" t="str">
            <v>水碾河</v>
          </cell>
          <cell r="C130" t="str">
            <v>东南片区</v>
          </cell>
          <cell r="D130">
            <v>3500</v>
          </cell>
          <cell r="E130">
            <v>108500</v>
          </cell>
          <cell r="F130">
            <v>30987.6</v>
          </cell>
          <cell r="G130">
            <v>0.2856</v>
          </cell>
          <cell r="H130">
            <v>35.8076923076923</v>
          </cell>
          <cell r="I130">
            <v>4025</v>
          </cell>
          <cell r="J130">
            <v>124775</v>
          </cell>
          <cell r="K130">
            <v>35635.74</v>
          </cell>
          <cell r="L130">
            <v>4375</v>
          </cell>
          <cell r="M130">
            <v>135625</v>
          </cell>
          <cell r="N130">
            <v>38734.5</v>
          </cell>
          <cell r="O130">
            <v>1</v>
          </cell>
          <cell r="P130">
            <v>124775</v>
          </cell>
          <cell r="Q130">
            <v>4025</v>
          </cell>
        </row>
        <row r="131">
          <cell r="A131">
            <v>120844</v>
          </cell>
          <cell r="B131" t="str">
            <v>彭州致和路店</v>
          </cell>
          <cell r="C131" t="str">
            <v>西门二片</v>
          </cell>
          <cell r="D131">
            <v>6000</v>
          </cell>
          <cell r="E131">
            <v>186000</v>
          </cell>
          <cell r="F131">
            <v>40920</v>
          </cell>
          <cell r="G131">
            <v>0.22</v>
          </cell>
          <cell r="H131">
            <v>40</v>
          </cell>
          <cell r="I131">
            <v>6900</v>
          </cell>
          <cell r="J131">
            <v>213900</v>
          </cell>
          <cell r="K131">
            <v>47058</v>
          </cell>
          <cell r="L131">
            <v>7500</v>
          </cell>
          <cell r="M131">
            <v>232500</v>
          </cell>
          <cell r="N131">
            <v>51150</v>
          </cell>
          <cell r="O131">
            <v>1</v>
          </cell>
          <cell r="P131">
            <v>213900</v>
          </cell>
          <cell r="Q131">
            <v>6900</v>
          </cell>
        </row>
        <row r="132">
          <cell r="A132">
            <v>119263</v>
          </cell>
          <cell r="B132" t="str">
            <v>蜀源路店</v>
          </cell>
          <cell r="C132" t="str">
            <v>西门二片</v>
          </cell>
          <cell r="D132">
            <v>4500</v>
          </cell>
          <cell r="E132">
            <v>139500</v>
          </cell>
          <cell r="F132">
            <v>36270</v>
          </cell>
          <cell r="G132">
            <v>0.26</v>
          </cell>
          <cell r="H132">
            <v>40</v>
          </cell>
          <cell r="I132">
            <v>5175</v>
          </cell>
          <cell r="J132">
            <v>160425</v>
          </cell>
          <cell r="K132">
            <v>41710.5</v>
          </cell>
          <cell r="L132">
            <v>5625</v>
          </cell>
          <cell r="M132">
            <v>174375</v>
          </cell>
          <cell r="N132">
            <v>45337.5</v>
          </cell>
          <cell r="O132">
            <v>1</v>
          </cell>
          <cell r="P132">
            <v>160425</v>
          </cell>
          <cell r="Q132">
            <v>5175</v>
          </cell>
        </row>
        <row r="133">
          <cell r="A133">
            <v>122176</v>
          </cell>
          <cell r="B133" t="str">
            <v>怀远二店</v>
          </cell>
          <cell r="C133" t="str">
            <v>崇州片</v>
          </cell>
          <cell r="D133">
            <v>1900</v>
          </cell>
          <cell r="E133">
            <v>58900</v>
          </cell>
          <cell r="F133">
            <v>15314</v>
          </cell>
          <cell r="G133">
            <v>0.26</v>
          </cell>
          <cell r="H133">
            <v>30</v>
          </cell>
          <cell r="I133">
            <v>2090</v>
          </cell>
          <cell r="J133">
            <v>64790</v>
          </cell>
          <cell r="K133">
            <v>16845.4</v>
          </cell>
          <cell r="L133">
            <v>2242</v>
          </cell>
          <cell r="M133">
            <v>69502</v>
          </cell>
          <cell r="N133">
            <v>18070.52</v>
          </cell>
          <cell r="O133">
            <v>1</v>
          </cell>
          <cell r="P133">
            <v>64790</v>
          </cell>
          <cell r="Q133">
            <v>2090</v>
          </cell>
        </row>
        <row r="134">
          <cell r="A134">
            <v>119262</v>
          </cell>
          <cell r="B134" t="str">
            <v>驷马桥店</v>
          </cell>
          <cell r="C134" t="str">
            <v>城中片</v>
          </cell>
          <cell r="D134">
            <v>3900</v>
          </cell>
          <cell r="E134">
            <v>120900</v>
          </cell>
          <cell r="F134">
            <v>31434</v>
          </cell>
          <cell r="G134">
            <v>0.26</v>
          </cell>
          <cell r="H134">
            <v>30</v>
          </cell>
          <cell r="I134">
            <v>4290</v>
          </cell>
          <cell r="J134">
            <v>132990</v>
          </cell>
          <cell r="K134">
            <v>34577.4</v>
          </cell>
          <cell r="L134">
            <v>4602</v>
          </cell>
          <cell r="M134">
            <v>142662</v>
          </cell>
          <cell r="N134">
            <v>37092.12</v>
          </cell>
          <cell r="O134">
            <v>1</v>
          </cell>
          <cell r="P134">
            <v>132990</v>
          </cell>
          <cell r="Q134">
            <v>4290</v>
          </cell>
        </row>
        <row r="135">
          <cell r="A135">
            <v>122198</v>
          </cell>
          <cell r="B135" t="str">
            <v>华泰路二药店</v>
          </cell>
          <cell r="C135" t="str">
            <v>东南片区</v>
          </cell>
          <cell r="D135">
            <v>4500</v>
          </cell>
          <cell r="E135">
            <v>139500</v>
          </cell>
          <cell r="F135">
            <v>32085</v>
          </cell>
          <cell r="G135">
            <v>0.23</v>
          </cell>
          <cell r="H135">
            <v>50</v>
          </cell>
          <cell r="I135">
            <v>4950</v>
          </cell>
          <cell r="J135">
            <v>153450</v>
          </cell>
          <cell r="K135">
            <v>35293.5</v>
          </cell>
          <cell r="L135">
            <v>5310</v>
          </cell>
          <cell r="M135">
            <v>164610</v>
          </cell>
          <cell r="N135">
            <v>37860.3</v>
          </cell>
          <cell r="O135">
            <v>1</v>
          </cell>
          <cell r="P135">
            <v>153450</v>
          </cell>
          <cell r="Q135">
            <v>4950</v>
          </cell>
        </row>
        <row r="136">
          <cell r="A136">
            <v>122686</v>
          </cell>
          <cell r="B136" t="str">
            <v>大邑蜀望路店</v>
          </cell>
          <cell r="C136" t="str">
            <v>城郊一片</v>
          </cell>
          <cell r="D136">
            <v>2000</v>
          </cell>
          <cell r="E136">
            <v>62000</v>
          </cell>
          <cell r="F136">
            <v>17980</v>
          </cell>
          <cell r="G136">
            <v>0.29</v>
          </cell>
          <cell r="H136">
            <v>30</v>
          </cell>
          <cell r="I136">
            <v>2200</v>
          </cell>
          <cell r="J136">
            <v>68200</v>
          </cell>
          <cell r="K136">
            <v>19778</v>
          </cell>
          <cell r="L136">
            <v>2360</v>
          </cell>
          <cell r="M136">
            <v>73160</v>
          </cell>
          <cell r="N136">
            <v>21216.4</v>
          </cell>
          <cell r="O136">
            <v>1</v>
          </cell>
          <cell r="P136">
            <v>68200</v>
          </cell>
          <cell r="Q136">
            <v>2200</v>
          </cell>
        </row>
        <row r="137">
          <cell r="A137">
            <v>122718</v>
          </cell>
          <cell r="B137" t="str">
            <v>大邑南街店</v>
          </cell>
          <cell r="C137" t="str">
            <v>城郊一片</v>
          </cell>
          <cell r="D137">
            <v>2000</v>
          </cell>
          <cell r="E137">
            <v>62000</v>
          </cell>
          <cell r="F137">
            <v>16120</v>
          </cell>
          <cell r="G137">
            <v>0.26</v>
          </cell>
          <cell r="H137">
            <v>30</v>
          </cell>
          <cell r="I137">
            <v>2200</v>
          </cell>
          <cell r="J137">
            <v>68200</v>
          </cell>
          <cell r="K137">
            <v>17732</v>
          </cell>
          <cell r="L137">
            <v>2360</v>
          </cell>
          <cell r="M137">
            <v>73160</v>
          </cell>
          <cell r="N137">
            <v>19021.6</v>
          </cell>
          <cell r="O137">
            <v>1</v>
          </cell>
          <cell r="P137">
            <v>68200</v>
          </cell>
          <cell r="Q137">
            <v>2200</v>
          </cell>
        </row>
        <row r="138">
          <cell r="A138">
            <v>122906</v>
          </cell>
          <cell r="B138" t="str">
            <v>医贸大道店</v>
          </cell>
          <cell r="C138" t="str">
            <v>西门二片</v>
          </cell>
          <cell r="D138">
            <v>4000</v>
          </cell>
          <cell r="E138">
            <v>124000</v>
          </cell>
          <cell r="F138">
            <v>37200</v>
          </cell>
          <cell r="G138">
            <v>0.3</v>
          </cell>
          <cell r="H138">
            <v>31</v>
          </cell>
          <cell r="I138">
            <v>4400</v>
          </cell>
          <cell r="J138">
            <v>136400</v>
          </cell>
          <cell r="K138">
            <v>40920</v>
          </cell>
          <cell r="L138">
            <v>4720</v>
          </cell>
          <cell r="M138">
            <v>146320</v>
          </cell>
          <cell r="N138">
            <v>43896</v>
          </cell>
          <cell r="O138">
            <v>1</v>
          </cell>
          <cell r="P138">
            <v>136400</v>
          </cell>
          <cell r="Q138">
            <v>4400</v>
          </cell>
        </row>
        <row r="139">
          <cell r="A139">
            <v>123007</v>
          </cell>
          <cell r="B139" t="str">
            <v>元通大道店</v>
          </cell>
          <cell r="C139" t="str">
            <v>城郊一片</v>
          </cell>
          <cell r="D139">
            <v>3000</v>
          </cell>
          <cell r="E139">
            <v>93000</v>
          </cell>
          <cell r="F139">
            <v>27900</v>
          </cell>
          <cell r="G139">
            <v>0.3</v>
          </cell>
          <cell r="H139">
            <v>31</v>
          </cell>
          <cell r="I139">
            <v>3300</v>
          </cell>
          <cell r="J139">
            <v>102300</v>
          </cell>
          <cell r="K139">
            <v>30690</v>
          </cell>
          <cell r="L139">
            <v>3540</v>
          </cell>
          <cell r="M139">
            <v>109740</v>
          </cell>
          <cell r="N139">
            <v>32922</v>
          </cell>
          <cell r="O139">
            <v>1</v>
          </cell>
          <cell r="P139">
            <v>102300</v>
          </cell>
          <cell r="Q139">
            <v>3300</v>
          </cell>
        </row>
        <row r="140">
          <cell r="A140">
            <v>572</v>
          </cell>
          <cell r="B140" t="str">
            <v>郫县郫筒镇东大街药店</v>
          </cell>
          <cell r="C140" t="str">
            <v>城中片</v>
          </cell>
          <cell r="D140">
            <v>6000</v>
          </cell>
          <cell r="E140">
            <v>186000</v>
          </cell>
          <cell r="F140">
            <v>51466.2</v>
          </cell>
          <cell r="G140">
            <v>0.2767</v>
          </cell>
          <cell r="H140">
            <v>68.1153846153846</v>
          </cell>
          <cell r="I140">
            <v>6600</v>
          </cell>
          <cell r="J140">
            <v>204600</v>
          </cell>
          <cell r="K140">
            <v>56612.82</v>
          </cell>
          <cell r="L140">
            <v>6960</v>
          </cell>
          <cell r="M140">
            <v>215760</v>
          </cell>
          <cell r="N140">
            <v>59700.792</v>
          </cell>
          <cell r="O140">
            <v>1</v>
          </cell>
          <cell r="P140">
            <v>204600</v>
          </cell>
          <cell r="Q140">
            <v>6600</v>
          </cell>
        </row>
        <row r="141">
          <cell r="A141">
            <v>113008</v>
          </cell>
          <cell r="B141" t="str">
            <v>尚锦路店</v>
          </cell>
          <cell r="C141" t="str">
            <v>城中片</v>
          </cell>
          <cell r="D141">
            <v>5300</v>
          </cell>
          <cell r="E141">
            <v>164300</v>
          </cell>
          <cell r="F141">
            <v>41075</v>
          </cell>
          <cell r="G141">
            <v>0.25</v>
          </cell>
          <cell r="H141">
            <v>50</v>
          </cell>
          <cell r="I141">
            <v>5830</v>
          </cell>
          <cell r="J141">
            <v>180730</v>
          </cell>
          <cell r="K141">
            <v>45182.5</v>
          </cell>
          <cell r="L141">
            <v>6254</v>
          </cell>
          <cell r="M141">
            <v>193874</v>
          </cell>
          <cell r="N141">
            <v>48468.5</v>
          </cell>
          <cell r="O141">
            <v>1</v>
          </cell>
          <cell r="P141">
            <v>180730</v>
          </cell>
          <cell r="Q141">
            <v>5830</v>
          </cell>
        </row>
        <row r="142">
          <cell r="A142">
            <v>56</v>
          </cell>
          <cell r="B142" t="str">
            <v>三江店</v>
          </cell>
          <cell r="C142" t="str">
            <v>崇州片</v>
          </cell>
          <cell r="D142">
            <v>4000</v>
          </cell>
          <cell r="E142">
            <v>124000</v>
          </cell>
          <cell r="F142">
            <v>31000</v>
          </cell>
          <cell r="G142">
            <v>0.25</v>
          </cell>
          <cell r="H142">
            <v>51</v>
          </cell>
          <cell r="I142">
            <v>4400</v>
          </cell>
          <cell r="J142">
            <v>136400</v>
          </cell>
          <cell r="K142">
            <v>170500</v>
          </cell>
          <cell r="L142">
            <v>4720</v>
          </cell>
          <cell r="M142">
            <v>146320</v>
          </cell>
          <cell r="N142">
            <v>182900</v>
          </cell>
          <cell r="O142">
            <v>1</v>
          </cell>
          <cell r="P142">
            <v>136400</v>
          </cell>
          <cell r="Q142">
            <v>4400</v>
          </cell>
        </row>
        <row r="143">
          <cell r="A143">
            <v>128640</v>
          </cell>
          <cell r="B143" t="str">
            <v>红高路店</v>
          </cell>
          <cell r="C143" t="str">
            <v>城中片</v>
          </cell>
          <cell r="D143">
            <v>2400</v>
          </cell>
          <cell r="E143">
            <v>74400</v>
          </cell>
          <cell r="F143">
            <v>16740</v>
          </cell>
          <cell r="G143">
            <v>0.225</v>
          </cell>
          <cell r="H143">
            <v>52</v>
          </cell>
          <cell r="I143">
            <v>2640</v>
          </cell>
          <cell r="J143">
            <v>81840</v>
          </cell>
          <cell r="K143">
            <v>184140</v>
          </cell>
          <cell r="L143">
            <v>2832</v>
          </cell>
          <cell r="M143">
            <v>87792</v>
          </cell>
          <cell r="N143">
            <v>197532</v>
          </cell>
          <cell r="O143">
            <v>1</v>
          </cell>
          <cell r="P143">
            <v>81840</v>
          </cell>
          <cell r="Q143">
            <v>2640</v>
          </cell>
        </row>
        <row r="144">
          <cell r="A144">
            <v>114848</v>
          </cell>
          <cell r="B144" t="str">
            <v>泰和西二街店</v>
          </cell>
          <cell r="C144" t="str">
            <v>东南片区</v>
          </cell>
          <cell r="D144">
            <v>4500</v>
          </cell>
          <cell r="E144">
            <v>139500</v>
          </cell>
          <cell r="F144">
            <v>45337</v>
          </cell>
          <cell r="G144">
            <v>0.324996415770609</v>
          </cell>
          <cell r="H144">
            <v>53</v>
          </cell>
          <cell r="I144">
            <v>4950</v>
          </cell>
          <cell r="J144">
            <v>153450</v>
          </cell>
          <cell r="K144">
            <v>498712.5</v>
          </cell>
          <cell r="L144">
            <v>5310</v>
          </cell>
          <cell r="M144">
            <v>164610</v>
          </cell>
          <cell r="N144">
            <v>534982.5</v>
          </cell>
          <cell r="O144">
            <v>1</v>
          </cell>
          <cell r="P144">
            <v>153450</v>
          </cell>
          <cell r="Q144">
            <v>4950</v>
          </cell>
        </row>
        <row r="145">
          <cell r="E145">
            <v>31472750</v>
          </cell>
          <cell r="F145">
            <v>8996317.1915</v>
          </cell>
          <cell r="G145">
            <v>0.285844649466602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pk分组及任务"/>
      <sheetName val="员工奖励明细"/>
      <sheetName val="片区PK"/>
      <sheetName val="Sheet1"/>
      <sheetName val="11.9~11.11门店PK金"/>
      <sheetName val="片区完成情况"/>
      <sheetName val="Sheet2"/>
    </sheetNames>
    <sheetDataSet>
      <sheetData sheetId="0">
        <row r="1">
          <cell r="H1" t="str">
            <v>（11.9-11）挑战一</v>
          </cell>
        </row>
        <row r="2">
          <cell r="B2" t="str">
            <v>门店ID</v>
          </cell>
          <cell r="C2" t="str">
            <v>门店名称</v>
          </cell>
          <cell r="D2" t="str">
            <v>片区名称</v>
          </cell>
          <cell r="E2" t="str">
            <v>正式员工人数</v>
          </cell>
          <cell r="F2" t="str">
            <v>PK  分组</v>
          </cell>
          <cell r="G2" t="str">
            <v>PK金额</v>
          </cell>
          <cell r="H2" t="str">
            <v>实际销售</v>
          </cell>
          <cell r="I2" t="str">
            <v>实际毛利</v>
          </cell>
          <cell r="J2" t="str">
            <v>1档销售任务</v>
          </cell>
          <cell r="K2" t="str">
            <v>1档毛利任务</v>
          </cell>
          <cell r="L2" t="str">
            <v>销售</v>
          </cell>
          <cell r="M2" t="str">
            <v>毛利</v>
          </cell>
          <cell r="N2" t="str">
            <v>毛利率</v>
          </cell>
        </row>
        <row r="3">
          <cell r="B3">
            <v>385</v>
          </cell>
          <cell r="C3" t="str">
            <v>五津西路药店</v>
          </cell>
          <cell r="D3" t="str">
            <v>新津片区</v>
          </cell>
          <cell r="E3">
            <v>3</v>
          </cell>
          <cell r="F3">
            <v>1</v>
          </cell>
          <cell r="G3">
            <v>200</v>
          </cell>
          <cell r="H3">
            <v>99964.82</v>
          </cell>
          <cell r="I3">
            <v>17082.01</v>
          </cell>
          <cell r="J3">
            <v>87450</v>
          </cell>
          <cell r="K3">
            <v>15715.8144</v>
          </cell>
          <cell r="L3">
            <v>29150</v>
          </cell>
          <cell r="M3">
            <v>5238.6048</v>
          </cell>
          <cell r="N3">
            <v>0.179712</v>
          </cell>
        </row>
        <row r="4">
          <cell r="B4">
            <v>108656</v>
          </cell>
          <cell r="C4" t="str">
            <v>新津五津西路二店</v>
          </cell>
          <cell r="D4" t="str">
            <v>新津片区</v>
          </cell>
          <cell r="E4">
            <v>2</v>
          </cell>
          <cell r="F4">
            <v>1</v>
          </cell>
          <cell r="G4">
            <v>200</v>
          </cell>
          <cell r="H4">
            <v>43158.49</v>
          </cell>
          <cell r="I4">
            <v>5604.18</v>
          </cell>
          <cell r="J4">
            <v>60420</v>
          </cell>
          <cell r="K4">
            <v>10844.06076</v>
          </cell>
          <cell r="L4">
            <v>20140</v>
          </cell>
          <cell r="M4">
            <v>3614.68692</v>
          </cell>
          <cell r="N4">
            <v>0.179478</v>
          </cell>
        </row>
        <row r="5">
          <cell r="B5">
            <v>514</v>
          </cell>
          <cell r="C5" t="str">
            <v>新津邓双镇岷江店</v>
          </cell>
          <cell r="D5" t="str">
            <v>新津片区</v>
          </cell>
          <cell r="E5">
            <v>4</v>
          </cell>
          <cell r="F5">
            <v>1</v>
          </cell>
          <cell r="G5">
            <v>200</v>
          </cell>
          <cell r="H5">
            <v>65596.77</v>
          </cell>
          <cell r="I5">
            <v>10443.96</v>
          </cell>
          <cell r="J5">
            <v>63000</v>
          </cell>
          <cell r="K5">
            <v>14953.302</v>
          </cell>
          <cell r="L5">
            <v>21000</v>
          </cell>
          <cell r="M5">
            <v>4984.434</v>
          </cell>
          <cell r="N5">
            <v>0.237354</v>
          </cell>
        </row>
        <row r="6">
          <cell r="B6">
            <v>102567</v>
          </cell>
          <cell r="C6" t="str">
            <v>新津武阳西路</v>
          </cell>
          <cell r="D6" t="str">
            <v>新津片区</v>
          </cell>
          <cell r="E6">
            <v>2</v>
          </cell>
          <cell r="F6">
            <v>2</v>
          </cell>
          <cell r="G6">
            <v>100</v>
          </cell>
          <cell r="H6">
            <v>18666.98</v>
          </cell>
          <cell r="I6">
            <v>3980.39</v>
          </cell>
          <cell r="J6">
            <v>27720</v>
          </cell>
          <cell r="K6">
            <v>6140.5344</v>
          </cell>
          <cell r="L6">
            <v>9240</v>
          </cell>
          <cell r="M6">
            <v>2046.8448</v>
          </cell>
          <cell r="N6">
            <v>0.22152</v>
          </cell>
        </row>
        <row r="7">
          <cell r="B7">
            <v>371</v>
          </cell>
          <cell r="C7" t="str">
            <v>兴义镇万兴路药店</v>
          </cell>
          <cell r="D7" t="str">
            <v>新津片区</v>
          </cell>
          <cell r="E7">
            <v>2</v>
          </cell>
          <cell r="F7">
            <v>2</v>
          </cell>
          <cell r="G7">
            <v>100</v>
          </cell>
          <cell r="H7">
            <v>15256.95</v>
          </cell>
          <cell r="I7">
            <v>3779.06</v>
          </cell>
          <cell r="J7">
            <v>21000</v>
          </cell>
          <cell r="K7">
            <v>4907.448</v>
          </cell>
          <cell r="L7">
            <v>7000</v>
          </cell>
          <cell r="M7">
            <v>1635.816</v>
          </cell>
          <cell r="N7">
            <v>0.233688</v>
          </cell>
        </row>
        <row r="8">
          <cell r="B8">
            <v>343</v>
          </cell>
          <cell r="C8" t="str">
            <v>光华药店</v>
          </cell>
          <cell r="D8" t="str">
            <v>西门一片</v>
          </cell>
          <cell r="E8">
            <v>4</v>
          </cell>
          <cell r="F8">
            <v>1</v>
          </cell>
          <cell r="G8">
            <v>200</v>
          </cell>
          <cell r="H8">
            <v>136582.56</v>
          </cell>
          <cell r="I8">
            <v>26464.91</v>
          </cell>
          <cell r="J8">
            <v>120000</v>
          </cell>
          <cell r="K8">
            <v>28819.44</v>
          </cell>
          <cell r="L8">
            <v>40000</v>
          </cell>
          <cell r="M8">
            <v>9606.48</v>
          </cell>
          <cell r="N8">
            <v>0.240162</v>
          </cell>
        </row>
        <row r="9">
          <cell r="B9">
            <v>365</v>
          </cell>
          <cell r="C9" t="str">
            <v>光华村街药店</v>
          </cell>
          <cell r="D9" t="str">
            <v>西门一片</v>
          </cell>
          <cell r="E9">
            <v>2</v>
          </cell>
          <cell r="F9">
            <v>1</v>
          </cell>
          <cell r="G9">
            <v>200</v>
          </cell>
          <cell r="H9">
            <v>114599.27</v>
          </cell>
          <cell r="I9">
            <v>33258.36</v>
          </cell>
          <cell r="J9">
            <v>78750</v>
          </cell>
          <cell r="K9">
            <v>17684.2575</v>
          </cell>
          <cell r="L9">
            <v>26250</v>
          </cell>
          <cell r="M9">
            <v>5894.7525</v>
          </cell>
          <cell r="N9">
            <v>0.224562</v>
          </cell>
        </row>
        <row r="10">
          <cell r="B10">
            <v>582</v>
          </cell>
          <cell r="C10" t="str">
            <v>十二桥药店</v>
          </cell>
          <cell r="D10" t="str">
            <v>西门一片</v>
          </cell>
          <cell r="E10">
            <v>4</v>
          </cell>
          <cell r="F10">
            <v>2</v>
          </cell>
          <cell r="G10">
            <v>200</v>
          </cell>
          <cell r="H10">
            <v>136558.79</v>
          </cell>
          <cell r="I10">
            <v>14444.45</v>
          </cell>
          <cell r="J10">
            <v>143100</v>
          </cell>
          <cell r="K10">
            <v>18365.454</v>
          </cell>
          <cell r="L10">
            <v>47700</v>
          </cell>
          <cell r="M10">
            <v>6121.818</v>
          </cell>
          <cell r="N10">
            <v>0.12834</v>
          </cell>
        </row>
        <row r="11">
          <cell r="B11">
            <v>117491</v>
          </cell>
          <cell r="C11" t="str">
            <v>花照壁中横街</v>
          </cell>
          <cell r="D11" t="str">
            <v>西门一片</v>
          </cell>
          <cell r="E11">
            <v>2</v>
          </cell>
          <cell r="F11">
            <v>2</v>
          </cell>
          <cell r="G11">
            <v>200</v>
          </cell>
          <cell r="H11">
            <v>62549.4</v>
          </cell>
          <cell r="I11">
            <v>8344.39</v>
          </cell>
          <cell r="J11">
            <v>71250</v>
          </cell>
          <cell r="K11">
            <v>14449.5</v>
          </cell>
          <cell r="L11">
            <v>23750</v>
          </cell>
          <cell r="M11">
            <v>4816.5</v>
          </cell>
          <cell r="N11">
            <v>0.2028</v>
          </cell>
        </row>
        <row r="12">
          <cell r="B12">
            <v>359</v>
          </cell>
          <cell r="C12" t="str">
            <v>枣子巷药店</v>
          </cell>
          <cell r="D12" t="str">
            <v>西门一片</v>
          </cell>
          <cell r="E12">
            <v>2</v>
          </cell>
          <cell r="F12">
            <v>3</v>
          </cell>
          <cell r="G12">
            <v>150</v>
          </cell>
          <cell r="H12">
            <v>60404.49</v>
          </cell>
          <cell r="I12">
            <v>13847.82</v>
          </cell>
          <cell r="J12">
            <v>56160</v>
          </cell>
          <cell r="K12">
            <v>10381.7376</v>
          </cell>
          <cell r="L12">
            <v>18720</v>
          </cell>
          <cell r="M12">
            <v>3460.5792</v>
          </cell>
          <cell r="N12">
            <v>0.18486</v>
          </cell>
        </row>
        <row r="13">
          <cell r="B13">
            <v>357</v>
          </cell>
          <cell r="C13" t="str">
            <v>清江东路药店</v>
          </cell>
          <cell r="D13" t="str">
            <v>西门一片</v>
          </cell>
          <cell r="E13">
            <v>3</v>
          </cell>
          <cell r="F13">
            <v>3</v>
          </cell>
          <cell r="G13">
            <v>150</v>
          </cell>
          <cell r="H13">
            <v>104447.78</v>
          </cell>
          <cell r="I13">
            <v>26452.36</v>
          </cell>
          <cell r="J13">
            <v>54000</v>
          </cell>
          <cell r="K13">
            <v>12277.98</v>
          </cell>
          <cell r="L13">
            <v>18000</v>
          </cell>
          <cell r="M13">
            <v>4092.66</v>
          </cell>
          <cell r="N13">
            <v>0.22737</v>
          </cell>
        </row>
        <row r="14">
          <cell r="B14">
            <v>102934</v>
          </cell>
          <cell r="C14" t="str">
            <v>银河北街</v>
          </cell>
          <cell r="D14" t="str">
            <v>西门一片</v>
          </cell>
          <cell r="E14">
            <v>2</v>
          </cell>
          <cell r="F14">
            <v>3</v>
          </cell>
          <cell r="G14">
            <v>150</v>
          </cell>
          <cell r="H14">
            <v>64977.71</v>
          </cell>
          <cell r="I14">
            <v>12443.58</v>
          </cell>
          <cell r="J14">
            <v>54000</v>
          </cell>
          <cell r="K14">
            <v>11583</v>
          </cell>
          <cell r="L14">
            <v>18000</v>
          </cell>
          <cell r="M14">
            <v>3861</v>
          </cell>
          <cell r="N14">
            <v>0.2145</v>
          </cell>
        </row>
        <row r="15">
          <cell r="B15">
            <v>379</v>
          </cell>
          <cell r="C15" t="str">
            <v>土龙路药店</v>
          </cell>
          <cell r="D15" t="str">
            <v>西门一片</v>
          </cell>
          <cell r="E15">
            <v>3</v>
          </cell>
          <cell r="F15">
            <v>4</v>
          </cell>
          <cell r="G15">
            <v>150</v>
          </cell>
          <cell r="H15">
            <v>55018.58</v>
          </cell>
          <cell r="I15">
            <v>12217.82</v>
          </cell>
          <cell r="J15">
            <v>54750</v>
          </cell>
          <cell r="K15">
            <v>11825.0145</v>
          </cell>
          <cell r="L15">
            <v>18250</v>
          </cell>
          <cell r="M15">
            <v>3941.6715</v>
          </cell>
          <cell r="N15">
            <v>0.215982</v>
          </cell>
        </row>
        <row r="16">
          <cell r="B16">
            <v>513</v>
          </cell>
          <cell r="C16" t="str">
            <v>顺和街店</v>
          </cell>
          <cell r="D16" t="str">
            <v>西门一片</v>
          </cell>
          <cell r="E16">
            <v>3</v>
          </cell>
          <cell r="F16">
            <v>4</v>
          </cell>
          <cell r="G16">
            <v>150</v>
          </cell>
          <cell r="H16">
            <v>61383.92</v>
          </cell>
          <cell r="I16">
            <v>11177.72</v>
          </cell>
          <cell r="J16">
            <v>54000</v>
          </cell>
          <cell r="K16">
            <v>13988.052</v>
          </cell>
          <cell r="L16">
            <v>18000</v>
          </cell>
          <cell r="M16">
            <v>4662.684</v>
          </cell>
          <cell r="N16">
            <v>0.259038</v>
          </cell>
        </row>
        <row r="17">
          <cell r="B17">
            <v>111219</v>
          </cell>
          <cell r="C17" t="str">
            <v>花照壁</v>
          </cell>
          <cell r="D17" t="str">
            <v>西门一片</v>
          </cell>
          <cell r="E17">
            <v>3</v>
          </cell>
          <cell r="F17">
            <v>5</v>
          </cell>
          <cell r="G17">
            <v>150</v>
          </cell>
          <cell r="H17">
            <v>51384.78</v>
          </cell>
          <cell r="I17">
            <v>13511.61</v>
          </cell>
          <cell r="J17">
            <v>48960</v>
          </cell>
          <cell r="K17">
            <v>12449.5488</v>
          </cell>
          <cell r="L17">
            <v>16320</v>
          </cell>
          <cell r="M17">
            <v>4149.8496</v>
          </cell>
          <cell r="N17">
            <v>0.25428</v>
          </cell>
        </row>
        <row r="18">
          <cell r="B18">
            <v>103198</v>
          </cell>
          <cell r="C18" t="str">
            <v>贝森北路</v>
          </cell>
          <cell r="D18" t="str">
            <v>西门一片</v>
          </cell>
          <cell r="E18">
            <v>2</v>
          </cell>
          <cell r="F18">
            <v>5</v>
          </cell>
          <cell r="G18">
            <v>150</v>
          </cell>
          <cell r="H18">
            <v>49196.1</v>
          </cell>
          <cell r="I18">
            <v>9057.03</v>
          </cell>
          <cell r="J18">
            <v>48960</v>
          </cell>
          <cell r="K18">
            <v>11193.13728</v>
          </cell>
          <cell r="L18">
            <v>16320</v>
          </cell>
          <cell r="M18">
            <v>3731.04576</v>
          </cell>
          <cell r="N18">
            <v>0.228618</v>
          </cell>
        </row>
        <row r="19">
          <cell r="B19">
            <v>105267</v>
          </cell>
          <cell r="C19" t="str">
            <v>蜀汉路药店</v>
          </cell>
          <cell r="D19" t="str">
            <v>西门一片</v>
          </cell>
          <cell r="E19">
            <v>3</v>
          </cell>
          <cell r="F19">
            <v>6</v>
          </cell>
          <cell r="G19">
            <v>150</v>
          </cell>
          <cell r="H19">
            <v>58377.47</v>
          </cell>
          <cell r="I19">
            <v>16000.33</v>
          </cell>
          <cell r="J19">
            <v>47520</v>
          </cell>
          <cell r="K19">
            <v>12683.84832</v>
          </cell>
          <cell r="L19">
            <v>15840</v>
          </cell>
          <cell r="M19">
            <v>4227.94944</v>
          </cell>
          <cell r="N19">
            <v>0.266916</v>
          </cell>
        </row>
        <row r="20">
          <cell r="B20">
            <v>726</v>
          </cell>
          <cell r="C20" t="str">
            <v>交大路第三药店</v>
          </cell>
          <cell r="D20" t="str">
            <v>西门一片</v>
          </cell>
          <cell r="E20">
            <v>2</v>
          </cell>
          <cell r="F20">
            <v>6</v>
          </cell>
          <cell r="G20">
            <v>150</v>
          </cell>
          <cell r="H20">
            <v>52363.17</v>
          </cell>
          <cell r="I20">
            <v>12033.78</v>
          </cell>
          <cell r="J20">
            <v>47520</v>
          </cell>
          <cell r="K20">
            <v>10593.34848</v>
          </cell>
          <cell r="L20">
            <v>15840</v>
          </cell>
          <cell r="M20">
            <v>3531.11616</v>
          </cell>
          <cell r="N20">
            <v>0.222924</v>
          </cell>
        </row>
        <row r="21">
          <cell r="B21">
            <v>399</v>
          </cell>
          <cell r="C21" t="str">
            <v>天久北巷药店</v>
          </cell>
          <cell r="D21" t="str">
            <v>西门一片</v>
          </cell>
          <cell r="E21">
            <v>2</v>
          </cell>
          <cell r="F21">
            <v>7</v>
          </cell>
          <cell r="G21">
            <v>100</v>
          </cell>
          <cell r="H21">
            <v>51439.43</v>
          </cell>
          <cell r="I21">
            <v>8845.07</v>
          </cell>
          <cell r="J21">
            <v>46500</v>
          </cell>
          <cell r="K21">
            <v>9959.742</v>
          </cell>
          <cell r="L21">
            <v>15500</v>
          </cell>
          <cell r="M21">
            <v>3319.914</v>
          </cell>
          <cell r="N21">
            <v>0.214188</v>
          </cell>
        </row>
        <row r="22">
          <cell r="B22">
            <v>106569</v>
          </cell>
          <cell r="C22" t="str">
            <v>大悦路店</v>
          </cell>
          <cell r="D22" t="str">
            <v>西门一片</v>
          </cell>
          <cell r="E22">
            <v>2</v>
          </cell>
          <cell r="F22">
            <v>7</v>
          </cell>
          <cell r="G22">
            <v>100</v>
          </cell>
          <cell r="H22">
            <v>50592.12</v>
          </cell>
          <cell r="I22">
            <v>9555.51</v>
          </cell>
          <cell r="J22">
            <v>43200</v>
          </cell>
          <cell r="K22">
            <v>10961.3088</v>
          </cell>
          <cell r="L22">
            <v>14400</v>
          </cell>
          <cell r="M22">
            <v>3653.7696</v>
          </cell>
          <cell r="N22">
            <v>0.253734</v>
          </cell>
        </row>
        <row r="23">
          <cell r="B23">
            <v>108277</v>
          </cell>
          <cell r="C23" t="str">
            <v>银沙路药店</v>
          </cell>
          <cell r="D23" t="str">
            <v>西门一片</v>
          </cell>
          <cell r="E23">
            <v>2</v>
          </cell>
          <cell r="F23">
            <v>8</v>
          </cell>
          <cell r="G23">
            <v>100</v>
          </cell>
          <cell r="H23">
            <v>38901.21</v>
          </cell>
          <cell r="I23">
            <v>7040.68</v>
          </cell>
          <cell r="J23">
            <v>41760</v>
          </cell>
          <cell r="K23">
            <v>8341.89408</v>
          </cell>
          <cell r="L23">
            <v>13920</v>
          </cell>
          <cell r="M23">
            <v>2780.63136</v>
          </cell>
          <cell r="N23">
            <v>0.199758</v>
          </cell>
        </row>
        <row r="24">
          <cell r="B24">
            <v>102565</v>
          </cell>
          <cell r="C24" t="str">
            <v>佳灵路</v>
          </cell>
          <cell r="D24" t="str">
            <v>西门一片</v>
          </cell>
          <cell r="E24">
            <v>2</v>
          </cell>
          <cell r="F24">
            <v>8</v>
          </cell>
          <cell r="G24">
            <v>100</v>
          </cell>
          <cell r="H24">
            <v>13953.59</v>
          </cell>
          <cell r="I24">
            <v>3345.05</v>
          </cell>
          <cell r="J24">
            <v>41760</v>
          </cell>
          <cell r="K24">
            <v>11537.28576</v>
          </cell>
          <cell r="L24">
            <v>13920</v>
          </cell>
          <cell r="M24">
            <v>3845.76192</v>
          </cell>
          <cell r="N24">
            <v>0.276276</v>
          </cell>
        </row>
        <row r="25">
          <cell r="B25">
            <v>105910</v>
          </cell>
          <cell r="C25" t="str">
            <v>紫薇东路</v>
          </cell>
          <cell r="D25" t="str">
            <v>西门一片</v>
          </cell>
          <cell r="E25">
            <v>2</v>
          </cell>
          <cell r="F25">
            <v>9</v>
          </cell>
          <cell r="G25">
            <v>100</v>
          </cell>
          <cell r="H25">
            <v>31198.63</v>
          </cell>
          <cell r="I25">
            <v>7566.83</v>
          </cell>
          <cell r="J25">
            <v>39600</v>
          </cell>
          <cell r="K25">
            <v>10180.6848</v>
          </cell>
          <cell r="L25">
            <v>13200</v>
          </cell>
          <cell r="M25">
            <v>3393.5616</v>
          </cell>
          <cell r="N25">
            <v>0.257088</v>
          </cell>
        </row>
        <row r="26">
          <cell r="B26">
            <v>311</v>
          </cell>
          <cell r="C26" t="str">
            <v>西部店</v>
          </cell>
          <cell r="D26" t="str">
            <v>西门一片</v>
          </cell>
          <cell r="E26">
            <v>2</v>
          </cell>
          <cell r="F26">
            <v>9</v>
          </cell>
          <cell r="G26">
            <v>100</v>
          </cell>
          <cell r="H26">
            <v>25553.11</v>
          </cell>
          <cell r="I26">
            <v>5216.63</v>
          </cell>
          <cell r="J26">
            <v>42900</v>
          </cell>
          <cell r="K26">
            <v>8386.95</v>
          </cell>
          <cell r="L26">
            <v>14300</v>
          </cell>
          <cell r="M26">
            <v>2795.65</v>
          </cell>
          <cell r="N26">
            <v>0.1955</v>
          </cell>
        </row>
        <row r="27">
          <cell r="B27">
            <v>745</v>
          </cell>
          <cell r="C27" t="str">
            <v>金沙路药店</v>
          </cell>
          <cell r="D27" t="str">
            <v>西门一片</v>
          </cell>
          <cell r="E27">
            <v>2</v>
          </cell>
          <cell r="F27">
            <v>9</v>
          </cell>
          <cell r="G27">
            <v>100</v>
          </cell>
          <cell r="H27">
            <v>41667.37</v>
          </cell>
          <cell r="I27">
            <v>10715.89</v>
          </cell>
          <cell r="J27">
            <v>37440</v>
          </cell>
          <cell r="K27">
            <v>7499.38176</v>
          </cell>
          <cell r="L27">
            <v>12480</v>
          </cell>
          <cell r="M27">
            <v>2499.79392</v>
          </cell>
          <cell r="N27">
            <v>0.200304</v>
          </cell>
        </row>
        <row r="28">
          <cell r="B28">
            <v>117310</v>
          </cell>
          <cell r="C28" t="str">
            <v>长寿路</v>
          </cell>
          <cell r="D28" t="str">
            <v>西门一片</v>
          </cell>
          <cell r="E28">
            <v>2</v>
          </cell>
          <cell r="F28">
            <v>10</v>
          </cell>
          <cell r="G28">
            <v>100</v>
          </cell>
          <cell r="H28">
            <v>39986.72</v>
          </cell>
          <cell r="I28">
            <v>6652.05</v>
          </cell>
          <cell r="J28">
            <v>30240</v>
          </cell>
          <cell r="K28">
            <v>7153.99776</v>
          </cell>
          <cell r="L28">
            <v>10080</v>
          </cell>
          <cell r="M28">
            <v>2384.66592</v>
          </cell>
          <cell r="N28">
            <v>0.236574</v>
          </cell>
        </row>
        <row r="29">
          <cell r="B29">
            <v>118151</v>
          </cell>
          <cell r="C29" t="str">
            <v>沙湾东一路</v>
          </cell>
          <cell r="D29" t="str">
            <v>西门一片</v>
          </cell>
          <cell r="E29">
            <v>2</v>
          </cell>
          <cell r="F29">
            <v>10</v>
          </cell>
          <cell r="G29">
            <v>100</v>
          </cell>
          <cell r="H29">
            <v>25888.83</v>
          </cell>
          <cell r="I29">
            <v>5565.12</v>
          </cell>
          <cell r="J29">
            <v>28800</v>
          </cell>
          <cell r="K29">
            <v>5166.72</v>
          </cell>
          <cell r="L29">
            <v>9600</v>
          </cell>
          <cell r="M29">
            <v>1722.24</v>
          </cell>
          <cell r="N29">
            <v>0.1794</v>
          </cell>
        </row>
        <row r="30">
          <cell r="B30">
            <v>112415</v>
          </cell>
          <cell r="C30" t="str">
            <v>五福桥东路</v>
          </cell>
          <cell r="D30" t="str">
            <v>西门一片</v>
          </cell>
          <cell r="E30">
            <v>2</v>
          </cell>
          <cell r="F30">
            <v>11</v>
          </cell>
          <cell r="G30">
            <v>100</v>
          </cell>
          <cell r="H30">
            <v>26252.3</v>
          </cell>
          <cell r="I30">
            <v>4563.93</v>
          </cell>
          <cell r="J30">
            <v>27360</v>
          </cell>
          <cell r="K30">
            <v>5286.11616</v>
          </cell>
          <cell r="L30">
            <v>9120</v>
          </cell>
          <cell r="M30">
            <v>1762.03872</v>
          </cell>
          <cell r="N30">
            <v>0.193206</v>
          </cell>
        </row>
        <row r="31">
          <cell r="B31">
            <v>339</v>
          </cell>
          <cell r="C31" t="str">
            <v>沙河源药店</v>
          </cell>
          <cell r="D31" t="str">
            <v>西门一片</v>
          </cell>
          <cell r="E31">
            <v>2</v>
          </cell>
          <cell r="F31">
            <v>11</v>
          </cell>
          <cell r="G31">
            <v>100</v>
          </cell>
          <cell r="H31">
            <v>22497.21</v>
          </cell>
          <cell r="I31">
            <v>5217.8</v>
          </cell>
          <cell r="J31">
            <v>27360</v>
          </cell>
          <cell r="K31">
            <v>6156.8208</v>
          </cell>
          <cell r="L31">
            <v>9120</v>
          </cell>
          <cell r="M31">
            <v>2052.2736</v>
          </cell>
          <cell r="N31">
            <v>0.22503</v>
          </cell>
        </row>
        <row r="32">
          <cell r="B32">
            <v>727</v>
          </cell>
          <cell r="C32" t="str">
            <v>黄苑东街药店</v>
          </cell>
          <cell r="D32" t="str">
            <v>西门一片</v>
          </cell>
          <cell r="E32">
            <v>2</v>
          </cell>
          <cell r="F32">
            <v>12</v>
          </cell>
          <cell r="G32">
            <v>100</v>
          </cell>
          <cell r="H32">
            <v>21345.16</v>
          </cell>
          <cell r="I32">
            <v>4371.33</v>
          </cell>
          <cell r="J32">
            <v>27360</v>
          </cell>
          <cell r="K32">
            <v>6686.07264</v>
          </cell>
          <cell r="L32">
            <v>9120</v>
          </cell>
          <cell r="M32">
            <v>2228.69088</v>
          </cell>
          <cell r="N32">
            <v>0.244374</v>
          </cell>
        </row>
        <row r="33">
          <cell r="B33">
            <v>115971</v>
          </cell>
          <cell r="C33" t="str">
            <v>天顺路店</v>
          </cell>
          <cell r="D33" t="str">
            <v>西门一片</v>
          </cell>
          <cell r="E33">
            <v>1</v>
          </cell>
          <cell r="F33">
            <v>12</v>
          </cell>
          <cell r="G33">
            <v>100</v>
          </cell>
          <cell r="H33">
            <v>24254.74</v>
          </cell>
          <cell r="I33">
            <v>4302.76</v>
          </cell>
          <cell r="J33">
            <v>26520</v>
          </cell>
          <cell r="K33">
            <v>5791.968</v>
          </cell>
          <cell r="L33">
            <v>8840</v>
          </cell>
          <cell r="M33">
            <v>1930.656</v>
          </cell>
          <cell r="N33">
            <v>0.2184</v>
          </cell>
        </row>
        <row r="34">
          <cell r="B34">
            <v>730</v>
          </cell>
          <cell r="C34" t="str">
            <v>新都区新繁镇繁江北路药店</v>
          </cell>
          <cell r="D34" t="str">
            <v>西门二片</v>
          </cell>
          <cell r="E34">
            <v>5</v>
          </cell>
          <cell r="F34">
            <v>1</v>
          </cell>
          <cell r="G34">
            <v>150</v>
          </cell>
          <cell r="H34">
            <v>34997.94</v>
          </cell>
          <cell r="I34">
            <v>8720.57</v>
          </cell>
          <cell r="J34">
            <v>69000</v>
          </cell>
          <cell r="K34">
            <v>15607.8</v>
          </cell>
          <cell r="L34">
            <v>23000</v>
          </cell>
          <cell r="M34">
            <v>5202.6</v>
          </cell>
          <cell r="N34">
            <v>0.2262</v>
          </cell>
        </row>
        <row r="35">
          <cell r="B35">
            <v>107658</v>
          </cell>
          <cell r="C35" t="str">
            <v>新都区新都街道万和北路药店</v>
          </cell>
          <cell r="D35" t="str">
            <v>西门二片</v>
          </cell>
          <cell r="E35">
            <v>3</v>
          </cell>
          <cell r="F35">
            <v>1</v>
          </cell>
          <cell r="G35">
            <v>150</v>
          </cell>
          <cell r="H35">
            <v>42100.55</v>
          </cell>
          <cell r="I35">
            <v>7989.76</v>
          </cell>
          <cell r="J35">
            <v>59040</v>
          </cell>
          <cell r="K35">
            <v>12535.13664</v>
          </cell>
          <cell r="L35">
            <v>19680</v>
          </cell>
          <cell r="M35">
            <v>4178.37888</v>
          </cell>
          <cell r="N35">
            <v>0.212316</v>
          </cell>
        </row>
        <row r="36">
          <cell r="B36">
            <v>709</v>
          </cell>
          <cell r="C36" t="str">
            <v>新都区马超东路店</v>
          </cell>
          <cell r="D36" t="str">
            <v>西门二片</v>
          </cell>
          <cell r="E36">
            <v>2</v>
          </cell>
          <cell r="F36">
            <v>2</v>
          </cell>
          <cell r="G36">
            <v>100</v>
          </cell>
          <cell r="H36">
            <v>25728.75</v>
          </cell>
          <cell r="I36">
            <v>5900.71</v>
          </cell>
          <cell r="J36">
            <v>52500</v>
          </cell>
          <cell r="K36">
            <v>12694.5</v>
          </cell>
          <cell r="L36">
            <v>17500</v>
          </cell>
          <cell r="M36">
            <v>4231.5</v>
          </cell>
          <cell r="N36">
            <v>0.2418</v>
          </cell>
        </row>
        <row r="37">
          <cell r="B37">
            <v>329</v>
          </cell>
          <cell r="C37" t="str">
            <v>温江店</v>
          </cell>
          <cell r="D37" t="str">
            <v>西门二片</v>
          </cell>
          <cell r="E37">
            <v>1</v>
          </cell>
          <cell r="F37">
            <v>2</v>
          </cell>
          <cell r="G37">
            <v>100</v>
          </cell>
          <cell r="H37">
            <v>27011.05</v>
          </cell>
          <cell r="I37">
            <v>6635.39</v>
          </cell>
          <cell r="J37">
            <v>46800</v>
          </cell>
          <cell r="K37">
            <v>6321.042</v>
          </cell>
          <cell r="L37">
            <v>15600</v>
          </cell>
          <cell r="M37">
            <v>2107.014</v>
          </cell>
          <cell r="N37">
            <v>0.135065</v>
          </cell>
        </row>
        <row r="38">
          <cell r="B38">
            <v>106399</v>
          </cell>
          <cell r="C38" t="str">
            <v>蜀辉路店</v>
          </cell>
          <cell r="D38" t="str">
            <v>西门二片</v>
          </cell>
          <cell r="E38">
            <v>2</v>
          </cell>
          <cell r="F38">
            <v>3</v>
          </cell>
          <cell r="G38">
            <v>100</v>
          </cell>
          <cell r="H38">
            <v>52839.15</v>
          </cell>
          <cell r="I38">
            <v>13473.25</v>
          </cell>
          <cell r="J38">
            <v>46800</v>
          </cell>
          <cell r="K38">
            <v>11867.4504</v>
          </cell>
          <cell r="L38">
            <v>15600</v>
          </cell>
          <cell r="M38">
            <v>3955.8168</v>
          </cell>
          <cell r="N38">
            <v>0.253578</v>
          </cell>
        </row>
        <row r="39">
          <cell r="B39">
            <v>101453</v>
          </cell>
          <cell r="C39" t="str">
            <v>温江区公平街道江安路药店</v>
          </cell>
          <cell r="D39" t="str">
            <v>西门二片</v>
          </cell>
          <cell r="E39">
            <v>2</v>
          </cell>
          <cell r="F39">
            <v>3</v>
          </cell>
          <cell r="G39">
            <v>100</v>
          </cell>
          <cell r="H39">
            <v>40324.36</v>
          </cell>
          <cell r="I39">
            <v>8586.99</v>
          </cell>
          <cell r="J39">
            <v>46500</v>
          </cell>
          <cell r="K39">
            <v>12175.839</v>
          </cell>
          <cell r="L39">
            <v>15500</v>
          </cell>
          <cell r="M39">
            <v>4058.613</v>
          </cell>
          <cell r="N39">
            <v>0.261846</v>
          </cell>
        </row>
        <row r="40">
          <cell r="B40">
            <v>120844</v>
          </cell>
          <cell r="C40" t="str">
            <v>彭州致和路店</v>
          </cell>
          <cell r="D40" t="str">
            <v>西门二片</v>
          </cell>
          <cell r="E40">
            <v>2</v>
          </cell>
          <cell r="F40">
            <v>4</v>
          </cell>
          <cell r="G40">
            <v>100</v>
          </cell>
          <cell r="H40">
            <v>45623.78</v>
          </cell>
          <cell r="I40">
            <v>6648.1</v>
          </cell>
          <cell r="J40">
            <v>41760</v>
          </cell>
          <cell r="K40">
            <v>7349.76</v>
          </cell>
          <cell r="L40">
            <v>13920</v>
          </cell>
          <cell r="M40">
            <v>2449.92</v>
          </cell>
          <cell r="N40">
            <v>0.176</v>
          </cell>
        </row>
        <row r="41">
          <cell r="B41">
            <v>114286</v>
          </cell>
          <cell r="C41" t="str">
            <v>光华北五路店</v>
          </cell>
          <cell r="D41" t="str">
            <v>西门二片</v>
          </cell>
          <cell r="E41">
            <v>2</v>
          </cell>
          <cell r="F41">
            <v>4</v>
          </cell>
          <cell r="G41">
            <v>100</v>
          </cell>
          <cell r="H41">
            <v>44028.43</v>
          </cell>
          <cell r="I41">
            <v>9580.92</v>
          </cell>
          <cell r="J41">
            <v>36000</v>
          </cell>
          <cell r="K41">
            <v>7674.264</v>
          </cell>
          <cell r="L41">
            <v>12000</v>
          </cell>
          <cell r="M41">
            <v>2558.088</v>
          </cell>
          <cell r="N41">
            <v>0.213174</v>
          </cell>
        </row>
        <row r="42">
          <cell r="B42">
            <v>752</v>
          </cell>
          <cell r="C42" t="str">
            <v>武侯区聚萃街药店</v>
          </cell>
          <cell r="D42" t="str">
            <v>西门二片</v>
          </cell>
          <cell r="E42">
            <v>3</v>
          </cell>
          <cell r="F42">
            <v>5</v>
          </cell>
          <cell r="G42">
            <v>100</v>
          </cell>
          <cell r="H42">
            <v>16195.66</v>
          </cell>
          <cell r="I42">
            <v>2890.71</v>
          </cell>
          <cell r="J42">
            <v>28800</v>
          </cell>
          <cell r="K42">
            <v>6993.0432</v>
          </cell>
          <cell r="L42">
            <v>9600</v>
          </cell>
          <cell r="M42">
            <v>2331.0144</v>
          </cell>
          <cell r="N42">
            <v>0.242814</v>
          </cell>
        </row>
        <row r="43">
          <cell r="B43">
            <v>112888</v>
          </cell>
          <cell r="C43" t="str">
            <v>双楠店</v>
          </cell>
          <cell r="D43" t="str">
            <v>西门二片</v>
          </cell>
          <cell r="E43">
            <v>2</v>
          </cell>
          <cell r="F43">
            <v>5</v>
          </cell>
          <cell r="G43">
            <v>100</v>
          </cell>
          <cell r="H43">
            <v>23756.88</v>
          </cell>
          <cell r="I43">
            <v>4023.26</v>
          </cell>
          <cell r="J43">
            <v>28800</v>
          </cell>
          <cell r="K43">
            <v>7413.12</v>
          </cell>
          <cell r="L43">
            <v>9600</v>
          </cell>
          <cell r="M43">
            <v>2471.04</v>
          </cell>
          <cell r="N43">
            <v>0.2574</v>
          </cell>
        </row>
        <row r="44">
          <cell r="B44">
            <v>570</v>
          </cell>
          <cell r="C44" t="str">
            <v>大石西路药店</v>
          </cell>
          <cell r="D44" t="str">
            <v>西门二片</v>
          </cell>
          <cell r="E44">
            <v>2</v>
          </cell>
          <cell r="F44">
            <v>5</v>
          </cell>
          <cell r="G44">
            <v>100</v>
          </cell>
          <cell r="H44">
            <v>31315.58</v>
          </cell>
          <cell r="I44">
            <v>8276.74</v>
          </cell>
          <cell r="J44">
            <v>28800</v>
          </cell>
          <cell r="K44">
            <v>6757.1712</v>
          </cell>
          <cell r="L44">
            <v>9600</v>
          </cell>
          <cell r="M44">
            <v>2252.3904</v>
          </cell>
          <cell r="N44">
            <v>0.234624</v>
          </cell>
        </row>
        <row r="45">
          <cell r="B45">
            <v>113833</v>
          </cell>
          <cell r="C45" t="str">
            <v>光华西一路</v>
          </cell>
          <cell r="D45" t="str">
            <v>西门二片</v>
          </cell>
          <cell r="E45">
            <v>2</v>
          </cell>
          <cell r="F45">
            <v>6</v>
          </cell>
          <cell r="G45">
            <v>100</v>
          </cell>
          <cell r="H45">
            <v>30234.43</v>
          </cell>
          <cell r="I45">
            <v>7074.2</v>
          </cell>
          <cell r="J45">
            <v>26280</v>
          </cell>
          <cell r="K45">
            <v>6559.488</v>
          </cell>
          <cell r="L45">
            <v>8760</v>
          </cell>
          <cell r="M45">
            <v>2186.496</v>
          </cell>
          <cell r="N45">
            <v>0.2496</v>
          </cell>
        </row>
        <row r="46">
          <cell r="B46">
            <v>104429</v>
          </cell>
          <cell r="C46" t="str">
            <v>大华街药店</v>
          </cell>
          <cell r="D46" t="str">
            <v>西门二片</v>
          </cell>
          <cell r="E46">
            <v>2</v>
          </cell>
          <cell r="F46">
            <v>6</v>
          </cell>
          <cell r="G46">
            <v>100</v>
          </cell>
          <cell r="H46">
            <v>22234.14</v>
          </cell>
          <cell r="I46">
            <v>5170.17</v>
          </cell>
          <cell r="J46">
            <v>25200</v>
          </cell>
          <cell r="K46">
            <v>4479.6024</v>
          </cell>
          <cell r="L46">
            <v>8400</v>
          </cell>
          <cell r="M46">
            <v>1493.2008</v>
          </cell>
          <cell r="N46">
            <v>0.177762</v>
          </cell>
        </row>
        <row r="47">
          <cell r="B47">
            <v>118951</v>
          </cell>
          <cell r="C47" t="str">
            <v>金祥店</v>
          </cell>
          <cell r="D47" t="str">
            <v>西门二片</v>
          </cell>
          <cell r="E47">
            <v>2</v>
          </cell>
          <cell r="F47">
            <v>6</v>
          </cell>
          <cell r="G47">
            <v>100</v>
          </cell>
          <cell r="H47">
            <v>23666.21</v>
          </cell>
          <cell r="I47">
            <v>8439.84</v>
          </cell>
          <cell r="J47">
            <v>25200</v>
          </cell>
          <cell r="K47">
            <v>6079.6008</v>
          </cell>
          <cell r="L47">
            <v>8400</v>
          </cell>
          <cell r="M47">
            <v>2026.5336</v>
          </cell>
          <cell r="N47">
            <v>0.241254</v>
          </cell>
        </row>
        <row r="48">
          <cell r="B48">
            <v>113025</v>
          </cell>
          <cell r="C48" t="str">
            <v>蜀兴路店</v>
          </cell>
          <cell r="D48" t="str">
            <v>西门二片</v>
          </cell>
          <cell r="E48">
            <v>2</v>
          </cell>
          <cell r="F48">
            <v>7</v>
          </cell>
          <cell r="G48">
            <v>50</v>
          </cell>
          <cell r="H48">
            <v>32664.41</v>
          </cell>
          <cell r="I48">
            <v>5165.22</v>
          </cell>
          <cell r="J48">
            <v>24480</v>
          </cell>
          <cell r="K48">
            <v>5172.67296</v>
          </cell>
          <cell r="L48">
            <v>8160</v>
          </cell>
          <cell r="M48">
            <v>1724.22432</v>
          </cell>
          <cell r="N48">
            <v>0.211302</v>
          </cell>
        </row>
        <row r="49">
          <cell r="B49">
            <v>116773</v>
          </cell>
          <cell r="C49" t="str">
            <v>经一路店</v>
          </cell>
          <cell r="D49" t="str">
            <v>西门二片</v>
          </cell>
          <cell r="E49">
            <v>2</v>
          </cell>
          <cell r="F49">
            <v>7</v>
          </cell>
          <cell r="G49">
            <v>50</v>
          </cell>
          <cell r="H49">
            <v>21165.56</v>
          </cell>
          <cell r="I49">
            <v>5049.99</v>
          </cell>
          <cell r="J49">
            <v>24000</v>
          </cell>
          <cell r="K49">
            <v>5990.4</v>
          </cell>
          <cell r="L49">
            <v>8000</v>
          </cell>
          <cell r="M49">
            <v>1996.8</v>
          </cell>
          <cell r="N49">
            <v>0.2496</v>
          </cell>
        </row>
        <row r="50">
          <cell r="B50">
            <v>119263</v>
          </cell>
          <cell r="C50" t="str">
            <v>蜀源路店</v>
          </cell>
          <cell r="D50" t="str">
            <v>西门二片</v>
          </cell>
          <cell r="E50">
            <v>2</v>
          </cell>
          <cell r="F50">
            <v>8</v>
          </cell>
          <cell r="G50">
            <v>50</v>
          </cell>
          <cell r="H50">
            <v>31389.46</v>
          </cell>
          <cell r="I50">
            <v>5534.78</v>
          </cell>
          <cell r="J50">
            <v>23040</v>
          </cell>
          <cell r="K50">
            <v>4672.512</v>
          </cell>
          <cell r="L50">
            <v>7680</v>
          </cell>
          <cell r="M50">
            <v>1557.504</v>
          </cell>
          <cell r="N50">
            <v>0.2028</v>
          </cell>
        </row>
        <row r="51">
          <cell r="B51">
            <v>122906</v>
          </cell>
          <cell r="C51" t="str">
            <v>医贸大道店</v>
          </cell>
          <cell r="D51" t="str">
            <v>西门二片</v>
          </cell>
          <cell r="E51">
            <v>2</v>
          </cell>
          <cell r="F51">
            <v>8</v>
          </cell>
          <cell r="G51">
            <v>50</v>
          </cell>
          <cell r="H51">
            <v>14604.51</v>
          </cell>
          <cell r="I51">
            <v>3040.67</v>
          </cell>
          <cell r="J51">
            <v>23040</v>
          </cell>
          <cell r="K51">
            <v>5391.36</v>
          </cell>
          <cell r="L51">
            <v>7680</v>
          </cell>
          <cell r="M51">
            <v>1797.12</v>
          </cell>
          <cell r="N51">
            <v>0.234</v>
          </cell>
        </row>
        <row r="52">
          <cell r="B52">
            <v>113298</v>
          </cell>
          <cell r="C52" t="str">
            <v>逸都路店</v>
          </cell>
          <cell r="D52" t="str">
            <v>西门二片</v>
          </cell>
          <cell r="E52">
            <v>1</v>
          </cell>
          <cell r="F52">
            <v>9</v>
          </cell>
          <cell r="G52">
            <v>50</v>
          </cell>
          <cell r="H52">
            <v>12165.2</v>
          </cell>
          <cell r="I52">
            <v>2002.87</v>
          </cell>
          <cell r="J52">
            <v>21600</v>
          </cell>
          <cell r="K52">
            <v>5507.6112</v>
          </cell>
          <cell r="L52">
            <v>7200</v>
          </cell>
          <cell r="M52">
            <v>1835.8704</v>
          </cell>
          <cell r="N52">
            <v>0.254982</v>
          </cell>
        </row>
        <row r="53">
          <cell r="B53">
            <v>307</v>
          </cell>
          <cell r="C53" t="str">
            <v>旗舰店</v>
          </cell>
          <cell r="D53" t="str">
            <v>旗舰片区</v>
          </cell>
          <cell r="E53">
            <v>9</v>
          </cell>
          <cell r="F53">
            <v>1</v>
          </cell>
          <cell r="G53">
            <v>200</v>
          </cell>
          <cell r="H53">
            <v>377480.42</v>
          </cell>
          <cell r="I53">
            <v>46362.78</v>
          </cell>
          <cell r="J53">
            <v>405000</v>
          </cell>
          <cell r="K53">
            <v>72657</v>
          </cell>
          <cell r="L53">
            <v>135000</v>
          </cell>
          <cell r="M53">
            <v>24219</v>
          </cell>
          <cell r="N53">
            <v>0.1794</v>
          </cell>
        </row>
        <row r="54">
          <cell r="B54">
            <v>750</v>
          </cell>
          <cell r="C54" t="str">
            <v>成都成汉太极大药房有限公司</v>
          </cell>
          <cell r="D54" t="str">
            <v>旗舰片区</v>
          </cell>
          <cell r="E54">
            <v>4</v>
          </cell>
          <cell r="F54">
            <v>2</v>
          </cell>
          <cell r="G54">
            <v>200</v>
          </cell>
          <cell r="H54">
            <v>136705.5</v>
          </cell>
          <cell r="I54">
            <v>25203.02</v>
          </cell>
          <cell r="J54">
            <v>151200</v>
          </cell>
          <cell r="K54">
            <v>38105.1216</v>
          </cell>
          <cell r="L54">
            <v>50400</v>
          </cell>
          <cell r="M54">
            <v>12701.7072</v>
          </cell>
          <cell r="N54">
            <v>0.252018</v>
          </cell>
        </row>
        <row r="55">
          <cell r="B55">
            <v>742</v>
          </cell>
          <cell r="C55" t="str">
            <v>锦江区庆云南街药店</v>
          </cell>
          <cell r="D55" t="str">
            <v>旗舰片区</v>
          </cell>
          <cell r="E55">
            <v>2</v>
          </cell>
          <cell r="F55">
            <v>2</v>
          </cell>
          <cell r="G55">
            <v>200</v>
          </cell>
          <cell r="H55">
            <v>69690.48</v>
          </cell>
          <cell r="I55">
            <v>11116.33</v>
          </cell>
          <cell r="J55">
            <v>67500</v>
          </cell>
          <cell r="K55">
            <v>11319.75</v>
          </cell>
          <cell r="L55">
            <v>22500</v>
          </cell>
          <cell r="M55">
            <v>3773.25</v>
          </cell>
          <cell r="N55">
            <v>0.1677</v>
          </cell>
        </row>
        <row r="56">
          <cell r="B56">
            <v>106066</v>
          </cell>
          <cell r="C56" t="str">
            <v>梨花街</v>
          </cell>
          <cell r="D56" t="str">
            <v>旗舰片区</v>
          </cell>
          <cell r="E56">
            <v>2</v>
          </cell>
          <cell r="F56">
            <v>3</v>
          </cell>
          <cell r="G56">
            <v>100</v>
          </cell>
          <cell r="H56">
            <v>42845.21</v>
          </cell>
          <cell r="I56">
            <v>14171.84</v>
          </cell>
          <cell r="J56">
            <v>48750</v>
          </cell>
          <cell r="K56">
            <v>13681.395</v>
          </cell>
          <cell r="L56">
            <v>16250</v>
          </cell>
          <cell r="M56">
            <v>4560.465</v>
          </cell>
          <cell r="N56">
            <v>0.280644</v>
          </cell>
        </row>
        <row r="57">
          <cell r="B57">
            <v>106485</v>
          </cell>
          <cell r="C57" t="str">
            <v>元华二巷</v>
          </cell>
          <cell r="D57" t="str">
            <v>旗舰片区</v>
          </cell>
          <cell r="E57">
            <v>2</v>
          </cell>
          <cell r="F57">
            <v>3</v>
          </cell>
          <cell r="G57">
            <v>100</v>
          </cell>
          <cell r="H57">
            <v>34744.58</v>
          </cell>
          <cell r="I57">
            <v>6943.49</v>
          </cell>
          <cell r="J57">
            <v>39600</v>
          </cell>
          <cell r="K57">
            <v>7654.0464</v>
          </cell>
          <cell r="L57">
            <v>13200</v>
          </cell>
          <cell r="M57">
            <v>2551.3488</v>
          </cell>
          <cell r="N57">
            <v>0.193284</v>
          </cell>
        </row>
        <row r="58">
          <cell r="B58">
            <v>106865</v>
          </cell>
          <cell r="C58" t="str">
            <v>丝竹路</v>
          </cell>
          <cell r="D58" t="str">
            <v>旗舰片区</v>
          </cell>
          <cell r="E58">
            <v>2</v>
          </cell>
          <cell r="F58">
            <v>4</v>
          </cell>
          <cell r="G58">
            <v>100</v>
          </cell>
          <cell r="H58">
            <v>22107.07</v>
          </cell>
          <cell r="I58">
            <v>5834.27</v>
          </cell>
          <cell r="J58">
            <v>32760</v>
          </cell>
          <cell r="K58">
            <v>7361.76168</v>
          </cell>
          <cell r="L58">
            <v>10920</v>
          </cell>
          <cell r="M58">
            <v>2453.92056</v>
          </cell>
          <cell r="N58">
            <v>0.224718</v>
          </cell>
        </row>
        <row r="59">
          <cell r="B59">
            <v>102935</v>
          </cell>
          <cell r="C59" t="str">
            <v>青羊区童子街</v>
          </cell>
          <cell r="D59" t="str">
            <v>旗舰片区</v>
          </cell>
          <cell r="E59">
            <v>2</v>
          </cell>
          <cell r="F59">
            <v>4</v>
          </cell>
          <cell r="G59">
            <v>100</v>
          </cell>
          <cell r="H59">
            <v>32700.67</v>
          </cell>
          <cell r="I59">
            <v>8155.08</v>
          </cell>
          <cell r="J59">
            <v>32400</v>
          </cell>
          <cell r="K59">
            <v>9560.3976</v>
          </cell>
          <cell r="L59">
            <v>10800</v>
          </cell>
          <cell r="M59">
            <v>3186.7992</v>
          </cell>
          <cell r="N59">
            <v>0.295074</v>
          </cell>
        </row>
        <row r="60">
          <cell r="B60">
            <v>116919</v>
          </cell>
          <cell r="C60" t="str">
            <v>科华北路</v>
          </cell>
          <cell r="D60" t="str">
            <v>旗舰片区</v>
          </cell>
          <cell r="E60">
            <v>2</v>
          </cell>
          <cell r="F60">
            <v>4</v>
          </cell>
          <cell r="G60">
            <v>100</v>
          </cell>
          <cell r="H60">
            <v>31580.52</v>
          </cell>
          <cell r="I60">
            <v>8844.17</v>
          </cell>
          <cell r="J60">
            <v>32400</v>
          </cell>
          <cell r="K60">
            <v>8339.76</v>
          </cell>
          <cell r="L60">
            <v>10800</v>
          </cell>
          <cell r="M60">
            <v>2779.92</v>
          </cell>
          <cell r="N60">
            <v>0.2574</v>
          </cell>
        </row>
        <row r="61">
          <cell r="B61">
            <v>587</v>
          </cell>
          <cell r="C61" t="str">
            <v>都江堰景中路店</v>
          </cell>
          <cell r="D61" t="str">
            <v>都江堰片区</v>
          </cell>
          <cell r="E61">
            <v>2</v>
          </cell>
          <cell r="F61">
            <v>1</v>
          </cell>
          <cell r="G61">
            <v>150</v>
          </cell>
          <cell r="H61">
            <v>42974.9</v>
          </cell>
          <cell r="I61">
            <v>11818.45</v>
          </cell>
          <cell r="J61">
            <v>41160</v>
          </cell>
          <cell r="K61">
            <v>9300.76056</v>
          </cell>
          <cell r="L61">
            <v>13720</v>
          </cell>
          <cell r="M61">
            <v>3100.25352</v>
          </cell>
          <cell r="N61">
            <v>0.225966</v>
          </cell>
        </row>
        <row r="62">
          <cell r="B62">
            <v>704</v>
          </cell>
          <cell r="C62" t="str">
            <v>都江堰奎光路中段药店</v>
          </cell>
          <cell r="D62" t="str">
            <v>都江堰片区</v>
          </cell>
          <cell r="E62">
            <v>2</v>
          </cell>
          <cell r="F62">
            <v>1</v>
          </cell>
          <cell r="G62">
            <v>150</v>
          </cell>
          <cell r="H62">
            <v>34938.96</v>
          </cell>
          <cell r="I62">
            <v>10462.41</v>
          </cell>
          <cell r="J62">
            <v>34440</v>
          </cell>
          <cell r="K62">
            <v>8029.41048</v>
          </cell>
          <cell r="L62">
            <v>11480</v>
          </cell>
          <cell r="M62">
            <v>2676.47016</v>
          </cell>
          <cell r="N62">
            <v>0.233142</v>
          </cell>
        </row>
        <row r="63">
          <cell r="B63">
            <v>738</v>
          </cell>
          <cell r="C63" t="str">
            <v>都江堰市蒲阳路药店</v>
          </cell>
          <cell r="D63" t="str">
            <v>都江堰片区</v>
          </cell>
          <cell r="E63">
            <v>2</v>
          </cell>
          <cell r="F63">
            <v>2</v>
          </cell>
          <cell r="G63">
            <v>100</v>
          </cell>
          <cell r="H63">
            <v>34254.06</v>
          </cell>
          <cell r="I63">
            <v>8320.66</v>
          </cell>
          <cell r="J63">
            <v>33600</v>
          </cell>
          <cell r="K63">
            <v>8043.2352</v>
          </cell>
          <cell r="L63">
            <v>11200</v>
          </cell>
          <cell r="M63">
            <v>2681.0784</v>
          </cell>
          <cell r="N63">
            <v>0.239382</v>
          </cell>
        </row>
        <row r="64">
          <cell r="B64">
            <v>710</v>
          </cell>
          <cell r="C64" t="str">
            <v>都江堰市蒲阳镇堰问道西路药店</v>
          </cell>
          <cell r="D64" t="str">
            <v>都江堰片区</v>
          </cell>
          <cell r="E64">
            <v>2</v>
          </cell>
          <cell r="F64">
            <v>2</v>
          </cell>
          <cell r="G64">
            <v>100</v>
          </cell>
          <cell r="H64">
            <v>28357.84</v>
          </cell>
          <cell r="I64">
            <v>6603.73</v>
          </cell>
          <cell r="J64">
            <v>31920</v>
          </cell>
          <cell r="K64">
            <v>8831.17872</v>
          </cell>
          <cell r="L64">
            <v>10640</v>
          </cell>
          <cell r="M64">
            <v>2943.72624</v>
          </cell>
          <cell r="N64">
            <v>0.276666</v>
          </cell>
        </row>
        <row r="65">
          <cell r="B65">
            <v>706</v>
          </cell>
          <cell r="C65" t="str">
            <v>都江堰幸福镇翔凤路药店</v>
          </cell>
          <cell r="D65" t="str">
            <v>都江堰片区</v>
          </cell>
          <cell r="E65">
            <v>3</v>
          </cell>
          <cell r="F65">
            <v>3</v>
          </cell>
          <cell r="G65">
            <v>100</v>
          </cell>
          <cell r="H65">
            <v>34200.43</v>
          </cell>
          <cell r="I65">
            <v>6135.01</v>
          </cell>
          <cell r="J65">
            <v>31080</v>
          </cell>
          <cell r="K65">
            <v>7973.32536</v>
          </cell>
          <cell r="L65">
            <v>10360</v>
          </cell>
          <cell r="M65">
            <v>2657.77512</v>
          </cell>
          <cell r="N65">
            <v>0.256542</v>
          </cell>
        </row>
        <row r="66">
          <cell r="B66">
            <v>351</v>
          </cell>
          <cell r="C66" t="str">
            <v>都江堰药店</v>
          </cell>
          <cell r="D66" t="str">
            <v>都江堰片区</v>
          </cell>
          <cell r="E66">
            <v>3</v>
          </cell>
          <cell r="F66">
            <v>3</v>
          </cell>
          <cell r="G66">
            <v>100</v>
          </cell>
          <cell r="H66">
            <v>32363.42</v>
          </cell>
          <cell r="I66">
            <v>6222.42</v>
          </cell>
          <cell r="J66">
            <v>29400</v>
          </cell>
          <cell r="K66">
            <v>6973.6212</v>
          </cell>
          <cell r="L66">
            <v>9800</v>
          </cell>
          <cell r="M66">
            <v>2324.5404</v>
          </cell>
          <cell r="N66">
            <v>0.237198</v>
          </cell>
        </row>
        <row r="67">
          <cell r="B67">
            <v>713</v>
          </cell>
          <cell r="C67" t="str">
            <v>都江堰聚源镇药店</v>
          </cell>
          <cell r="D67" t="str">
            <v>都江堰片区</v>
          </cell>
          <cell r="E67">
            <v>2</v>
          </cell>
          <cell r="F67">
            <v>4</v>
          </cell>
          <cell r="G67">
            <v>100</v>
          </cell>
          <cell r="H67">
            <v>29106.26</v>
          </cell>
          <cell r="I67">
            <v>6419.79</v>
          </cell>
          <cell r="J67">
            <v>28560</v>
          </cell>
          <cell r="K67">
            <v>6772.1472</v>
          </cell>
          <cell r="L67">
            <v>9520</v>
          </cell>
          <cell r="M67">
            <v>2257.3824</v>
          </cell>
          <cell r="N67">
            <v>0.23712</v>
          </cell>
        </row>
        <row r="68">
          <cell r="B68">
            <v>110378</v>
          </cell>
          <cell r="C68" t="str">
            <v>都江堰宝莲路</v>
          </cell>
          <cell r="D68" t="str">
            <v>都江堰片区</v>
          </cell>
          <cell r="E68">
            <v>2</v>
          </cell>
          <cell r="F68">
            <v>4</v>
          </cell>
          <cell r="G68">
            <v>100</v>
          </cell>
          <cell r="H68">
            <v>26457.38</v>
          </cell>
          <cell r="I68">
            <v>5512.48</v>
          </cell>
          <cell r="J68">
            <v>26040</v>
          </cell>
          <cell r="K68">
            <v>5553.08208</v>
          </cell>
          <cell r="L68">
            <v>8680</v>
          </cell>
          <cell r="M68">
            <v>1851.02736</v>
          </cell>
          <cell r="N68">
            <v>0.213252</v>
          </cell>
        </row>
        <row r="69">
          <cell r="B69">
            <v>571</v>
          </cell>
          <cell r="C69" t="str">
            <v>高新区民丰大道西段药店</v>
          </cell>
          <cell r="D69" t="str">
            <v>东南片区</v>
          </cell>
          <cell r="E69">
            <v>2</v>
          </cell>
          <cell r="F69">
            <v>1</v>
          </cell>
          <cell r="G69">
            <v>200</v>
          </cell>
          <cell r="H69">
            <v>75956.92</v>
          </cell>
          <cell r="I69">
            <v>12350.09</v>
          </cell>
          <cell r="J69">
            <v>82800</v>
          </cell>
          <cell r="K69">
            <v>18083.52</v>
          </cell>
          <cell r="L69">
            <v>27600</v>
          </cell>
          <cell r="M69">
            <v>6027.84</v>
          </cell>
          <cell r="N69">
            <v>0.2184</v>
          </cell>
        </row>
        <row r="70">
          <cell r="B70">
            <v>712</v>
          </cell>
          <cell r="C70" t="str">
            <v>成华区华泰路药店</v>
          </cell>
          <cell r="D70" t="str">
            <v>东南片区</v>
          </cell>
          <cell r="E70">
            <v>4</v>
          </cell>
          <cell r="F70">
            <v>1</v>
          </cell>
          <cell r="G70">
            <v>200</v>
          </cell>
          <cell r="H70">
            <v>38283.15</v>
          </cell>
          <cell r="I70">
            <v>11377.16</v>
          </cell>
          <cell r="J70">
            <v>75000</v>
          </cell>
          <cell r="K70">
            <v>19597.5</v>
          </cell>
          <cell r="L70">
            <v>25000</v>
          </cell>
          <cell r="M70">
            <v>6532.5</v>
          </cell>
          <cell r="N70">
            <v>0.2613</v>
          </cell>
        </row>
        <row r="71">
          <cell r="B71">
            <v>707</v>
          </cell>
          <cell r="C71" t="str">
            <v>成华区万科路药店</v>
          </cell>
          <cell r="D71" t="str">
            <v>东南片区</v>
          </cell>
          <cell r="E71">
            <v>3</v>
          </cell>
          <cell r="F71">
            <v>1</v>
          </cell>
          <cell r="G71">
            <v>200</v>
          </cell>
          <cell r="H71">
            <v>72965.77</v>
          </cell>
          <cell r="I71">
            <v>21527.06</v>
          </cell>
          <cell r="J71">
            <v>72000</v>
          </cell>
          <cell r="K71">
            <v>17971.2</v>
          </cell>
          <cell r="L71">
            <v>24000</v>
          </cell>
          <cell r="M71">
            <v>5990.4</v>
          </cell>
          <cell r="N71">
            <v>0.2496</v>
          </cell>
        </row>
        <row r="72">
          <cell r="B72">
            <v>511</v>
          </cell>
          <cell r="C72" t="str">
            <v>成华杉板桥南一路店</v>
          </cell>
          <cell r="D72" t="str">
            <v>东南片区</v>
          </cell>
          <cell r="E72">
            <v>2</v>
          </cell>
          <cell r="F72">
            <v>2</v>
          </cell>
          <cell r="G72">
            <v>150</v>
          </cell>
          <cell r="H72">
            <v>64667.35</v>
          </cell>
          <cell r="I72">
            <v>16897.26</v>
          </cell>
          <cell r="J72">
            <v>56160</v>
          </cell>
          <cell r="K72">
            <v>13842.3168</v>
          </cell>
          <cell r="L72">
            <v>18720</v>
          </cell>
          <cell r="M72">
            <v>4614.1056</v>
          </cell>
          <cell r="N72">
            <v>0.24648</v>
          </cell>
        </row>
        <row r="73">
          <cell r="B73">
            <v>387</v>
          </cell>
          <cell r="C73" t="str">
            <v>新乐中街药店</v>
          </cell>
          <cell r="D73" t="str">
            <v>东南片区</v>
          </cell>
          <cell r="E73">
            <v>2</v>
          </cell>
          <cell r="F73">
            <v>2</v>
          </cell>
          <cell r="G73">
            <v>150</v>
          </cell>
          <cell r="H73">
            <v>29598.03</v>
          </cell>
          <cell r="I73">
            <v>6013.61</v>
          </cell>
          <cell r="J73">
            <v>54750</v>
          </cell>
          <cell r="K73">
            <v>11555.973</v>
          </cell>
          <cell r="L73">
            <v>18250</v>
          </cell>
          <cell r="M73">
            <v>3851.991</v>
          </cell>
          <cell r="N73">
            <v>0.211068</v>
          </cell>
        </row>
        <row r="74">
          <cell r="B74">
            <v>737</v>
          </cell>
          <cell r="C74" t="str">
            <v>高新区大源北街药店</v>
          </cell>
          <cell r="D74" t="str">
            <v>东南片区</v>
          </cell>
          <cell r="E74">
            <v>2</v>
          </cell>
          <cell r="F74">
            <v>2</v>
          </cell>
          <cell r="G74">
            <v>150</v>
          </cell>
          <cell r="H74">
            <v>57237.77</v>
          </cell>
          <cell r="I74">
            <v>11464.14</v>
          </cell>
          <cell r="J74">
            <v>54000</v>
          </cell>
          <cell r="K74">
            <v>12004.2</v>
          </cell>
          <cell r="L74">
            <v>18000</v>
          </cell>
          <cell r="M74">
            <v>4001.4</v>
          </cell>
          <cell r="N74">
            <v>0.2223</v>
          </cell>
        </row>
        <row r="75">
          <cell r="B75">
            <v>377</v>
          </cell>
          <cell r="C75" t="str">
            <v>新园大道药店</v>
          </cell>
          <cell r="D75" t="str">
            <v>东南片区</v>
          </cell>
          <cell r="E75">
            <v>3</v>
          </cell>
          <cell r="F75">
            <v>3</v>
          </cell>
          <cell r="G75">
            <v>150</v>
          </cell>
          <cell r="H75">
            <v>50777.28</v>
          </cell>
          <cell r="I75">
            <v>8796.91</v>
          </cell>
          <cell r="J75">
            <v>47520</v>
          </cell>
          <cell r="K75">
            <v>12513.34656</v>
          </cell>
          <cell r="L75">
            <v>15840</v>
          </cell>
          <cell r="M75">
            <v>4171.11552</v>
          </cell>
          <cell r="N75">
            <v>0.263328</v>
          </cell>
        </row>
        <row r="76">
          <cell r="B76">
            <v>118074</v>
          </cell>
          <cell r="C76" t="str">
            <v>泰和二街</v>
          </cell>
          <cell r="D76" t="str">
            <v>东南片区</v>
          </cell>
          <cell r="E76">
            <v>2</v>
          </cell>
          <cell r="F76">
            <v>3</v>
          </cell>
          <cell r="G76">
            <v>150</v>
          </cell>
          <cell r="H76">
            <v>61045.93</v>
          </cell>
          <cell r="I76">
            <v>17127.74</v>
          </cell>
          <cell r="J76">
            <v>45360</v>
          </cell>
          <cell r="K76">
            <v>10486.86912</v>
          </cell>
          <cell r="L76">
            <v>15120</v>
          </cell>
          <cell r="M76">
            <v>3495.62304</v>
          </cell>
          <cell r="N76">
            <v>0.231192</v>
          </cell>
        </row>
        <row r="77">
          <cell r="B77">
            <v>105751</v>
          </cell>
          <cell r="C77" t="str">
            <v>新下街</v>
          </cell>
          <cell r="D77" t="str">
            <v>东南片区</v>
          </cell>
          <cell r="E77">
            <v>3</v>
          </cell>
          <cell r="F77">
            <v>4</v>
          </cell>
          <cell r="G77">
            <v>100</v>
          </cell>
          <cell r="H77">
            <v>31343</v>
          </cell>
          <cell r="I77">
            <v>6915.81</v>
          </cell>
          <cell r="J77">
            <v>43500</v>
          </cell>
          <cell r="K77">
            <v>11196.9</v>
          </cell>
          <cell r="L77">
            <v>14500</v>
          </cell>
          <cell r="M77">
            <v>3732.3</v>
          </cell>
          <cell r="N77">
            <v>0.2574</v>
          </cell>
        </row>
        <row r="78">
          <cell r="B78">
            <v>515</v>
          </cell>
          <cell r="C78" t="str">
            <v>成华区崔家店路药店</v>
          </cell>
          <cell r="D78" t="str">
            <v>东南片区</v>
          </cell>
          <cell r="E78">
            <v>2</v>
          </cell>
          <cell r="F78">
            <v>4</v>
          </cell>
          <cell r="G78">
            <v>100</v>
          </cell>
          <cell r="H78">
            <v>47155.33</v>
          </cell>
          <cell r="I78">
            <v>7830.9</v>
          </cell>
          <cell r="J78">
            <v>42000</v>
          </cell>
          <cell r="K78">
            <v>10522.512</v>
          </cell>
          <cell r="L78">
            <v>14000</v>
          </cell>
          <cell r="M78">
            <v>3507.504</v>
          </cell>
          <cell r="N78">
            <v>0.250536</v>
          </cell>
        </row>
        <row r="79">
          <cell r="B79">
            <v>103639</v>
          </cell>
          <cell r="C79" t="str">
            <v>金马河</v>
          </cell>
          <cell r="D79" t="str">
            <v>东南片区</v>
          </cell>
          <cell r="E79">
            <v>2</v>
          </cell>
          <cell r="F79">
            <v>5</v>
          </cell>
          <cell r="G79">
            <v>100</v>
          </cell>
          <cell r="H79">
            <v>39129.9</v>
          </cell>
          <cell r="I79">
            <v>8850.46</v>
          </cell>
          <cell r="J79">
            <v>39000</v>
          </cell>
          <cell r="K79">
            <v>9737.442</v>
          </cell>
          <cell r="L79">
            <v>13000</v>
          </cell>
          <cell r="M79">
            <v>3245.814</v>
          </cell>
          <cell r="N79">
            <v>0.249678</v>
          </cell>
        </row>
        <row r="80">
          <cell r="B80">
            <v>355</v>
          </cell>
          <cell r="C80" t="str">
            <v>双林路药店</v>
          </cell>
          <cell r="D80" t="str">
            <v>东南片区</v>
          </cell>
          <cell r="E80">
            <v>2</v>
          </cell>
          <cell r="F80">
            <v>5</v>
          </cell>
          <cell r="G80">
            <v>100</v>
          </cell>
          <cell r="H80">
            <v>40019.36</v>
          </cell>
          <cell r="I80">
            <v>8392.46</v>
          </cell>
          <cell r="J80">
            <v>39000</v>
          </cell>
          <cell r="K80">
            <v>9983.844</v>
          </cell>
          <cell r="L80">
            <v>13000</v>
          </cell>
          <cell r="M80">
            <v>3327.948</v>
          </cell>
          <cell r="N80">
            <v>0.255996</v>
          </cell>
        </row>
        <row r="81">
          <cell r="B81">
            <v>743</v>
          </cell>
          <cell r="C81" t="str">
            <v>成华区万宇路药店</v>
          </cell>
          <cell r="D81" t="str">
            <v>东南片区</v>
          </cell>
          <cell r="E81">
            <v>1</v>
          </cell>
          <cell r="F81">
            <v>5</v>
          </cell>
          <cell r="G81">
            <v>100</v>
          </cell>
          <cell r="H81">
            <v>32374.5</v>
          </cell>
          <cell r="I81">
            <v>7431.87</v>
          </cell>
          <cell r="J81">
            <v>36750</v>
          </cell>
          <cell r="K81">
            <v>9172.8</v>
          </cell>
          <cell r="L81">
            <v>12250</v>
          </cell>
          <cell r="M81">
            <v>3057.6</v>
          </cell>
          <cell r="N81">
            <v>0.2496</v>
          </cell>
        </row>
        <row r="82">
          <cell r="B82">
            <v>573</v>
          </cell>
          <cell r="C82" t="str">
            <v>双流县西航港街道锦华路一段药店</v>
          </cell>
          <cell r="D82" t="str">
            <v>东南片区</v>
          </cell>
          <cell r="E82">
            <v>2</v>
          </cell>
          <cell r="F82">
            <v>6</v>
          </cell>
          <cell r="G82">
            <v>100</v>
          </cell>
          <cell r="H82">
            <v>27764.67</v>
          </cell>
          <cell r="I82">
            <v>4920.98</v>
          </cell>
          <cell r="J82">
            <v>28800</v>
          </cell>
          <cell r="K82">
            <v>6247.2384</v>
          </cell>
          <cell r="L82">
            <v>9600</v>
          </cell>
          <cell r="M82">
            <v>2082.4128</v>
          </cell>
          <cell r="N82">
            <v>0.216918</v>
          </cell>
        </row>
        <row r="83">
          <cell r="B83">
            <v>740</v>
          </cell>
          <cell r="C83" t="str">
            <v>成华区华康路药店</v>
          </cell>
          <cell r="D83" t="str">
            <v>东南片区</v>
          </cell>
          <cell r="E83">
            <v>3</v>
          </cell>
          <cell r="F83">
            <v>6</v>
          </cell>
          <cell r="G83">
            <v>100</v>
          </cell>
          <cell r="H83">
            <v>31318.04</v>
          </cell>
          <cell r="I83">
            <v>7826.52</v>
          </cell>
          <cell r="J83">
            <v>28800</v>
          </cell>
          <cell r="K83">
            <v>7806.24</v>
          </cell>
          <cell r="L83">
            <v>9600</v>
          </cell>
          <cell r="M83">
            <v>2602.08</v>
          </cell>
          <cell r="N83">
            <v>0.27105</v>
          </cell>
        </row>
        <row r="84">
          <cell r="B84">
            <v>733</v>
          </cell>
          <cell r="C84" t="str">
            <v>双流区东升街道三强西路药店</v>
          </cell>
          <cell r="D84" t="str">
            <v>东南片区</v>
          </cell>
          <cell r="E84">
            <v>3</v>
          </cell>
          <cell r="F84">
            <v>7</v>
          </cell>
          <cell r="G84">
            <v>100</v>
          </cell>
          <cell r="H84">
            <v>20070.6</v>
          </cell>
          <cell r="I84">
            <v>5070.96</v>
          </cell>
          <cell r="J84">
            <v>27360</v>
          </cell>
          <cell r="K84">
            <v>7418.06208</v>
          </cell>
          <cell r="L84">
            <v>9120</v>
          </cell>
          <cell r="M84">
            <v>2472.68736</v>
          </cell>
          <cell r="N84">
            <v>0.271128</v>
          </cell>
        </row>
        <row r="85">
          <cell r="B85">
            <v>122198</v>
          </cell>
          <cell r="C85" t="str">
            <v>华泰路二药店</v>
          </cell>
          <cell r="D85" t="str">
            <v>东南片区</v>
          </cell>
          <cell r="E85">
            <v>2</v>
          </cell>
          <cell r="F85">
            <v>7</v>
          </cell>
          <cell r="G85">
            <v>100</v>
          </cell>
          <cell r="H85">
            <v>24066.41</v>
          </cell>
          <cell r="I85">
            <v>5295.24</v>
          </cell>
          <cell r="J85">
            <v>27360</v>
          </cell>
          <cell r="K85">
            <v>4908.384</v>
          </cell>
          <cell r="L85">
            <v>9120</v>
          </cell>
          <cell r="M85">
            <v>1636.128</v>
          </cell>
          <cell r="N85">
            <v>0.1794</v>
          </cell>
        </row>
        <row r="86">
          <cell r="B86">
            <v>104430</v>
          </cell>
          <cell r="C86" t="str">
            <v>中和大道药店</v>
          </cell>
          <cell r="D86" t="str">
            <v>东南片区</v>
          </cell>
          <cell r="E86">
            <v>3</v>
          </cell>
          <cell r="F86">
            <v>7</v>
          </cell>
          <cell r="G86">
            <v>100</v>
          </cell>
          <cell r="H86">
            <v>23613.27</v>
          </cell>
          <cell r="I86">
            <v>3498.58</v>
          </cell>
          <cell r="J86">
            <v>28080</v>
          </cell>
          <cell r="K86">
            <v>6951.82176</v>
          </cell>
          <cell r="L86">
            <v>9360</v>
          </cell>
          <cell r="M86">
            <v>2317.27392</v>
          </cell>
          <cell r="N86">
            <v>0.247572</v>
          </cell>
        </row>
        <row r="87">
          <cell r="B87">
            <v>114069</v>
          </cell>
          <cell r="C87" t="str">
            <v>剑南大道店</v>
          </cell>
          <cell r="D87" t="str">
            <v>东南片区</v>
          </cell>
          <cell r="E87">
            <v>2</v>
          </cell>
          <cell r="F87">
            <v>8</v>
          </cell>
          <cell r="G87">
            <v>50</v>
          </cell>
          <cell r="H87">
            <v>0</v>
          </cell>
          <cell r="I87">
            <v>0</v>
          </cell>
          <cell r="J87">
            <v>20160</v>
          </cell>
          <cell r="K87">
            <v>5352.72192</v>
          </cell>
          <cell r="L87">
            <v>6720</v>
          </cell>
          <cell r="M87">
            <v>1784.24064</v>
          </cell>
          <cell r="N87">
            <v>0.265512</v>
          </cell>
        </row>
        <row r="88">
          <cell r="B88">
            <v>106568</v>
          </cell>
          <cell r="C88" t="str">
            <v>中和公济桥路药店</v>
          </cell>
          <cell r="D88" t="str">
            <v>东南片区</v>
          </cell>
          <cell r="E88">
            <v>1</v>
          </cell>
          <cell r="F88">
            <v>8</v>
          </cell>
          <cell r="G88">
            <v>50</v>
          </cell>
          <cell r="H88">
            <v>26945.72</v>
          </cell>
          <cell r="I88">
            <v>6056.29</v>
          </cell>
          <cell r="J88">
            <v>21000</v>
          </cell>
          <cell r="K88">
            <v>5280.912</v>
          </cell>
          <cell r="L88">
            <v>7000</v>
          </cell>
          <cell r="M88">
            <v>1760.304</v>
          </cell>
          <cell r="N88">
            <v>0.251472</v>
          </cell>
        </row>
        <row r="89">
          <cell r="B89">
            <v>118758</v>
          </cell>
          <cell r="C89" t="str">
            <v>水碾河</v>
          </cell>
          <cell r="D89" t="str">
            <v>东南片区</v>
          </cell>
          <cell r="E89">
            <v>2</v>
          </cell>
          <cell r="F89">
            <v>8</v>
          </cell>
          <cell r="G89">
            <v>50</v>
          </cell>
          <cell r="H89">
            <v>14233.56</v>
          </cell>
          <cell r="I89">
            <v>1934.66</v>
          </cell>
          <cell r="J89">
            <v>21000</v>
          </cell>
          <cell r="K89">
            <v>4678.128</v>
          </cell>
          <cell r="L89">
            <v>7000</v>
          </cell>
          <cell r="M89">
            <v>1559.376</v>
          </cell>
          <cell r="N89">
            <v>0.222768</v>
          </cell>
        </row>
        <row r="90">
          <cell r="B90">
            <v>114848</v>
          </cell>
          <cell r="C90" t="str">
            <v>泰和二街2店</v>
          </cell>
          <cell r="D90" t="str">
            <v>东南片区</v>
          </cell>
          <cell r="E90">
            <v>1</v>
          </cell>
          <cell r="F90">
            <v>9</v>
          </cell>
          <cell r="G90">
            <v>50</v>
          </cell>
          <cell r="H90">
            <v>-3216</v>
          </cell>
          <cell r="I90">
            <v>-1286.4</v>
          </cell>
          <cell r="J90">
            <v>14400</v>
          </cell>
          <cell r="K90">
            <v>2808</v>
          </cell>
          <cell r="L90">
            <v>4800</v>
          </cell>
          <cell r="M90">
            <v>936</v>
          </cell>
          <cell r="N90">
            <v>0.195</v>
          </cell>
        </row>
        <row r="91">
          <cell r="B91">
            <v>54</v>
          </cell>
          <cell r="C91" t="str">
            <v>怀远店</v>
          </cell>
          <cell r="D91" t="str">
            <v>崇州片区</v>
          </cell>
          <cell r="E91">
            <v>3</v>
          </cell>
          <cell r="F91">
            <v>1</v>
          </cell>
          <cell r="G91">
            <v>150</v>
          </cell>
          <cell r="H91">
            <v>56340.33</v>
          </cell>
          <cell r="I91">
            <v>9185.01</v>
          </cell>
          <cell r="J91">
            <v>57120</v>
          </cell>
          <cell r="K91">
            <v>13927.45536</v>
          </cell>
          <cell r="L91">
            <v>19040</v>
          </cell>
          <cell r="M91">
            <v>4642.48512</v>
          </cell>
          <cell r="N91">
            <v>0.243828</v>
          </cell>
        </row>
        <row r="92">
          <cell r="B92">
            <v>367</v>
          </cell>
          <cell r="C92" t="str">
            <v>金带街药店</v>
          </cell>
          <cell r="D92" t="str">
            <v>崇州片区</v>
          </cell>
          <cell r="E92">
            <v>2</v>
          </cell>
          <cell r="F92">
            <v>1</v>
          </cell>
          <cell r="G92">
            <v>150</v>
          </cell>
          <cell r="H92">
            <v>30369.23</v>
          </cell>
          <cell r="I92">
            <v>7577.05</v>
          </cell>
          <cell r="J92">
            <v>36000</v>
          </cell>
          <cell r="K92">
            <v>7682.688</v>
          </cell>
          <cell r="L92">
            <v>12000</v>
          </cell>
          <cell r="M92">
            <v>2560.896</v>
          </cell>
          <cell r="N92">
            <v>0.213408</v>
          </cell>
        </row>
        <row r="93">
          <cell r="B93">
            <v>104428</v>
          </cell>
          <cell r="C93" t="str">
            <v>永康东路药店 </v>
          </cell>
          <cell r="D93" t="str">
            <v>崇州片区</v>
          </cell>
          <cell r="E93">
            <v>1</v>
          </cell>
          <cell r="F93">
            <v>1</v>
          </cell>
          <cell r="G93">
            <v>150</v>
          </cell>
          <cell r="H93">
            <v>38626.97</v>
          </cell>
          <cell r="I93">
            <v>8288.59</v>
          </cell>
          <cell r="J93">
            <v>37800</v>
          </cell>
          <cell r="K93">
            <v>9717.9264</v>
          </cell>
          <cell r="L93">
            <v>12600</v>
          </cell>
          <cell r="M93">
            <v>3239.3088</v>
          </cell>
          <cell r="N93">
            <v>0.257088</v>
          </cell>
        </row>
        <row r="94">
          <cell r="B94">
            <v>754</v>
          </cell>
          <cell r="C94" t="str">
            <v>崇州市崇阳镇尚贤坊街药店</v>
          </cell>
          <cell r="D94" t="str">
            <v>崇州片区</v>
          </cell>
          <cell r="E94">
            <v>2</v>
          </cell>
          <cell r="F94">
            <v>2</v>
          </cell>
          <cell r="G94">
            <v>100</v>
          </cell>
          <cell r="H94">
            <v>18513.12</v>
          </cell>
          <cell r="I94">
            <v>4480.6</v>
          </cell>
          <cell r="J94">
            <v>27825</v>
          </cell>
          <cell r="K94">
            <v>6294.015</v>
          </cell>
          <cell r="L94">
            <v>9275</v>
          </cell>
          <cell r="M94">
            <v>2098.005</v>
          </cell>
          <cell r="N94">
            <v>0.2262</v>
          </cell>
        </row>
        <row r="95">
          <cell r="B95">
            <v>104838</v>
          </cell>
          <cell r="C95" t="str">
            <v>蜀州中路店</v>
          </cell>
          <cell r="D95" t="str">
            <v>崇州片区</v>
          </cell>
          <cell r="E95">
            <v>2</v>
          </cell>
          <cell r="F95">
            <v>2</v>
          </cell>
          <cell r="G95">
            <v>100</v>
          </cell>
          <cell r="H95">
            <v>15468.35</v>
          </cell>
          <cell r="I95">
            <v>3624.2</v>
          </cell>
          <cell r="J95">
            <v>26730</v>
          </cell>
          <cell r="K95">
            <v>6463.314</v>
          </cell>
          <cell r="L95">
            <v>8910</v>
          </cell>
          <cell r="M95">
            <v>2154.438</v>
          </cell>
          <cell r="N95">
            <v>0.2418</v>
          </cell>
        </row>
        <row r="96">
          <cell r="B96">
            <v>56</v>
          </cell>
          <cell r="C96" t="str">
            <v>四川太极三江店</v>
          </cell>
          <cell r="D96" t="str">
            <v>崇州片区</v>
          </cell>
          <cell r="E96">
            <v>2</v>
          </cell>
          <cell r="F96">
            <v>3</v>
          </cell>
          <cell r="G96">
            <v>100</v>
          </cell>
          <cell r="H96">
            <v>12606.62</v>
          </cell>
          <cell r="I96">
            <v>3167.3</v>
          </cell>
          <cell r="J96">
            <v>25920</v>
          </cell>
          <cell r="K96">
            <v>6065.28</v>
          </cell>
          <cell r="L96">
            <v>8640</v>
          </cell>
          <cell r="M96">
            <v>2021.76</v>
          </cell>
          <cell r="N96">
            <v>0.234</v>
          </cell>
        </row>
        <row r="97">
          <cell r="B97">
            <v>52</v>
          </cell>
          <cell r="C97" t="str">
            <v>崇州中心店</v>
          </cell>
          <cell r="D97" t="str">
            <v>崇州片区</v>
          </cell>
          <cell r="E97">
            <v>2</v>
          </cell>
          <cell r="F97">
            <v>3</v>
          </cell>
          <cell r="G97">
            <v>100</v>
          </cell>
          <cell r="H97">
            <v>16005.61</v>
          </cell>
          <cell r="I97">
            <v>2805.54</v>
          </cell>
          <cell r="J97">
            <v>24645</v>
          </cell>
          <cell r="K97">
            <v>5939.9379</v>
          </cell>
          <cell r="L97">
            <v>8215</v>
          </cell>
          <cell r="M97">
            <v>1979.9793</v>
          </cell>
          <cell r="N97">
            <v>0.24102</v>
          </cell>
        </row>
        <row r="98">
          <cell r="B98">
            <v>122176</v>
          </cell>
          <cell r="C98" t="str">
            <v>怀远二店</v>
          </cell>
          <cell r="D98" t="str">
            <v>崇州片区</v>
          </cell>
          <cell r="E98">
            <v>1</v>
          </cell>
          <cell r="F98">
            <v>4</v>
          </cell>
          <cell r="G98">
            <v>50</v>
          </cell>
          <cell r="H98">
            <v>2653.83</v>
          </cell>
          <cell r="I98">
            <v>830.33</v>
          </cell>
          <cell r="J98">
            <v>13500</v>
          </cell>
          <cell r="K98">
            <v>2737.8</v>
          </cell>
          <cell r="L98">
            <v>4500</v>
          </cell>
          <cell r="M98">
            <v>912.6</v>
          </cell>
          <cell r="N98">
            <v>0.2028</v>
          </cell>
        </row>
        <row r="99">
          <cell r="B99">
            <v>517</v>
          </cell>
          <cell r="C99" t="str">
            <v>青羊区北东街店</v>
          </cell>
          <cell r="D99" t="str">
            <v>城中片区</v>
          </cell>
          <cell r="E99">
            <v>3</v>
          </cell>
          <cell r="F99">
            <v>1</v>
          </cell>
          <cell r="G99">
            <v>200</v>
          </cell>
          <cell r="H99">
            <v>176605.41</v>
          </cell>
          <cell r="I99">
            <v>27777.53</v>
          </cell>
          <cell r="J99">
            <v>151200</v>
          </cell>
          <cell r="K99">
            <v>25993.0944</v>
          </cell>
          <cell r="L99">
            <v>50400</v>
          </cell>
          <cell r="M99">
            <v>8664.3648</v>
          </cell>
          <cell r="N99">
            <v>0.171912</v>
          </cell>
        </row>
        <row r="100">
          <cell r="B100">
            <v>114685</v>
          </cell>
          <cell r="C100" t="str">
            <v>三医院店（青龙街）</v>
          </cell>
          <cell r="D100" t="str">
            <v>城中片区</v>
          </cell>
          <cell r="E100">
            <v>4</v>
          </cell>
          <cell r="F100">
            <v>1</v>
          </cell>
          <cell r="G100">
            <v>200</v>
          </cell>
          <cell r="H100">
            <v>119041.77</v>
          </cell>
          <cell r="I100">
            <v>17455.06</v>
          </cell>
          <cell r="J100">
            <v>144000</v>
          </cell>
          <cell r="K100">
            <v>22464</v>
          </cell>
          <cell r="L100">
            <v>48000</v>
          </cell>
          <cell r="M100">
            <v>7488</v>
          </cell>
          <cell r="N100">
            <v>0.156</v>
          </cell>
        </row>
        <row r="101">
          <cell r="B101">
            <v>337</v>
          </cell>
          <cell r="C101" t="str">
            <v>浆洗街药店</v>
          </cell>
          <cell r="D101" t="str">
            <v>城中片区</v>
          </cell>
          <cell r="E101">
            <v>4</v>
          </cell>
          <cell r="F101">
            <v>1</v>
          </cell>
          <cell r="G101">
            <v>200</v>
          </cell>
          <cell r="H101">
            <v>166360.15</v>
          </cell>
          <cell r="I101">
            <v>12111.17</v>
          </cell>
          <cell r="J101">
            <v>138000</v>
          </cell>
          <cell r="K101">
            <v>27297.504</v>
          </cell>
          <cell r="L101">
            <v>46000</v>
          </cell>
          <cell r="M101">
            <v>9099.168</v>
          </cell>
          <cell r="N101">
            <v>0.197808</v>
          </cell>
        </row>
        <row r="102">
          <cell r="B102">
            <v>373</v>
          </cell>
          <cell r="C102" t="str">
            <v>通盈街药店</v>
          </cell>
          <cell r="D102" t="str">
            <v>城中片区</v>
          </cell>
          <cell r="E102">
            <v>3</v>
          </cell>
          <cell r="F102">
            <v>2</v>
          </cell>
          <cell r="G102">
            <v>150</v>
          </cell>
          <cell r="H102">
            <v>72721.21</v>
          </cell>
          <cell r="I102">
            <v>18084.83</v>
          </cell>
          <cell r="J102">
            <v>66000</v>
          </cell>
          <cell r="K102">
            <v>16344.9</v>
          </cell>
          <cell r="L102">
            <v>22000</v>
          </cell>
          <cell r="M102">
            <v>5448.3</v>
          </cell>
          <cell r="N102">
            <v>0.24765</v>
          </cell>
        </row>
        <row r="103">
          <cell r="B103">
            <v>546</v>
          </cell>
          <cell r="C103" t="str">
            <v>锦江区榕声路店</v>
          </cell>
          <cell r="D103" t="str">
            <v>城中片区</v>
          </cell>
          <cell r="E103">
            <v>2</v>
          </cell>
          <cell r="F103">
            <v>2</v>
          </cell>
          <cell r="G103">
            <v>150</v>
          </cell>
          <cell r="H103">
            <v>42772.43</v>
          </cell>
          <cell r="I103">
            <v>10379.29</v>
          </cell>
          <cell r="J103">
            <v>64500</v>
          </cell>
          <cell r="K103">
            <v>17055.09</v>
          </cell>
          <cell r="L103">
            <v>21500</v>
          </cell>
          <cell r="M103">
            <v>5685.03</v>
          </cell>
          <cell r="N103">
            <v>0.26442</v>
          </cell>
        </row>
        <row r="104">
          <cell r="B104">
            <v>585</v>
          </cell>
          <cell r="C104" t="str">
            <v>成华区羊子山西路药店（兴元华盛）</v>
          </cell>
          <cell r="D104" t="str">
            <v>城中片区</v>
          </cell>
          <cell r="E104">
            <v>3</v>
          </cell>
          <cell r="F104">
            <v>2</v>
          </cell>
          <cell r="G104">
            <v>150</v>
          </cell>
          <cell r="H104">
            <v>68344.42</v>
          </cell>
          <cell r="I104">
            <v>13620.69</v>
          </cell>
          <cell r="J104">
            <v>64500</v>
          </cell>
          <cell r="K104">
            <v>16099.2</v>
          </cell>
          <cell r="L104">
            <v>21500</v>
          </cell>
          <cell r="M104">
            <v>5366.4</v>
          </cell>
          <cell r="N104">
            <v>0.2496</v>
          </cell>
        </row>
        <row r="105">
          <cell r="B105">
            <v>581</v>
          </cell>
          <cell r="C105" t="str">
            <v>成华区二环路北四段药店（汇融名城）</v>
          </cell>
          <cell r="D105" t="str">
            <v>城中片区</v>
          </cell>
          <cell r="E105">
            <v>3</v>
          </cell>
          <cell r="F105">
            <v>3</v>
          </cell>
          <cell r="G105">
            <v>100</v>
          </cell>
          <cell r="H105">
            <v>64714.6</v>
          </cell>
          <cell r="I105">
            <v>14502.72</v>
          </cell>
          <cell r="J105">
            <v>59040</v>
          </cell>
          <cell r="K105">
            <v>12746.97216</v>
          </cell>
          <cell r="L105">
            <v>19680</v>
          </cell>
          <cell r="M105">
            <v>4248.99072</v>
          </cell>
          <cell r="N105">
            <v>0.215904</v>
          </cell>
        </row>
        <row r="106">
          <cell r="B106">
            <v>114844</v>
          </cell>
          <cell r="C106" t="str">
            <v>培华东路店（六医院店）</v>
          </cell>
          <cell r="D106" t="str">
            <v>城中片区</v>
          </cell>
          <cell r="E106">
            <v>2</v>
          </cell>
          <cell r="F106">
            <v>3</v>
          </cell>
          <cell r="G106">
            <v>100</v>
          </cell>
          <cell r="H106">
            <v>28899.43</v>
          </cell>
          <cell r="I106">
            <v>6053.63</v>
          </cell>
          <cell r="J106">
            <v>57600</v>
          </cell>
          <cell r="K106">
            <v>9884.16</v>
          </cell>
          <cell r="L106">
            <v>19200</v>
          </cell>
          <cell r="M106">
            <v>3294.72</v>
          </cell>
          <cell r="N106">
            <v>0.1716</v>
          </cell>
        </row>
        <row r="107">
          <cell r="B107">
            <v>744</v>
          </cell>
          <cell r="C107" t="str">
            <v>武侯区科华街药店</v>
          </cell>
          <cell r="D107" t="str">
            <v>城中片区</v>
          </cell>
          <cell r="E107">
            <v>2</v>
          </cell>
          <cell r="F107">
            <v>3</v>
          </cell>
          <cell r="G107">
            <v>100</v>
          </cell>
          <cell r="H107">
            <v>53041.7</v>
          </cell>
          <cell r="I107">
            <v>10555.09</v>
          </cell>
          <cell r="J107">
            <v>56160</v>
          </cell>
          <cell r="K107">
            <v>12046.32</v>
          </cell>
          <cell r="L107">
            <v>18720</v>
          </cell>
          <cell r="M107">
            <v>4015.44</v>
          </cell>
          <cell r="N107">
            <v>0.2145</v>
          </cell>
        </row>
        <row r="108">
          <cell r="B108">
            <v>578</v>
          </cell>
          <cell r="C108" t="str">
            <v>成华区华油路药店</v>
          </cell>
          <cell r="D108" t="str">
            <v>城中片区</v>
          </cell>
          <cell r="E108">
            <v>2</v>
          </cell>
          <cell r="F108">
            <v>4</v>
          </cell>
          <cell r="G108">
            <v>100</v>
          </cell>
          <cell r="H108">
            <v>20665.44</v>
          </cell>
          <cell r="I108">
            <v>6499.68</v>
          </cell>
          <cell r="J108">
            <v>56250</v>
          </cell>
          <cell r="K108">
            <v>13601.25</v>
          </cell>
          <cell r="L108">
            <v>18750</v>
          </cell>
          <cell r="M108">
            <v>4533.75</v>
          </cell>
          <cell r="N108">
            <v>0.2418</v>
          </cell>
        </row>
        <row r="109">
          <cell r="B109">
            <v>724</v>
          </cell>
          <cell r="C109" t="str">
            <v>锦江区观音桥街药店</v>
          </cell>
          <cell r="D109" t="str">
            <v>城中片区</v>
          </cell>
          <cell r="E109">
            <v>3</v>
          </cell>
          <cell r="F109">
            <v>4</v>
          </cell>
          <cell r="G109">
            <v>100</v>
          </cell>
          <cell r="H109">
            <v>35233.34</v>
          </cell>
          <cell r="I109">
            <v>7840.71</v>
          </cell>
          <cell r="J109">
            <v>53280</v>
          </cell>
          <cell r="K109">
            <v>12924.6624</v>
          </cell>
          <cell r="L109">
            <v>17760</v>
          </cell>
          <cell r="M109">
            <v>4308.2208</v>
          </cell>
          <cell r="N109">
            <v>0.24258</v>
          </cell>
        </row>
        <row r="110">
          <cell r="B110">
            <v>747</v>
          </cell>
          <cell r="C110" t="str">
            <v>郫县郫筒镇一环路东南段药店</v>
          </cell>
          <cell r="D110" t="str">
            <v>城中片区</v>
          </cell>
          <cell r="E110">
            <v>2</v>
          </cell>
          <cell r="F110">
            <v>5</v>
          </cell>
          <cell r="G110">
            <v>100</v>
          </cell>
          <cell r="H110">
            <v>54647.23</v>
          </cell>
          <cell r="I110">
            <v>10581.3</v>
          </cell>
          <cell r="J110">
            <v>48960</v>
          </cell>
          <cell r="K110">
            <v>9356.256</v>
          </cell>
          <cell r="L110">
            <v>16320</v>
          </cell>
          <cell r="M110">
            <v>3118.752</v>
          </cell>
          <cell r="N110">
            <v>0.1911</v>
          </cell>
        </row>
        <row r="111">
          <cell r="B111">
            <v>114622</v>
          </cell>
          <cell r="C111" t="str">
            <v>东昌路店</v>
          </cell>
          <cell r="D111" t="str">
            <v>城中片区</v>
          </cell>
          <cell r="E111">
            <v>2</v>
          </cell>
          <cell r="F111">
            <v>5</v>
          </cell>
          <cell r="G111">
            <v>100</v>
          </cell>
          <cell r="H111">
            <v>8740</v>
          </cell>
          <cell r="I111">
            <v>2820</v>
          </cell>
          <cell r="J111">
            <v>46800</v>
          </cell>
          <cell r="K111">
            <v>12769.0992</v>
          </cell>
          <cell r="L111">
            <v>15600</v>
          </cell>
          <cell r="M111">
            <v>4256.3664</v>
          </cell>
          <cell r="N111">
            <v>0.272844</v>
          </cell>
        </row>
        <row r="112">
          <cell r="B112">
            <v>598</v>
          </cell>
          <cell r="C112" t="str">
            <v>锦江区水杉街药店</v>
          </cell>
          <cell r="D112" t="str">
            <v>城中片区</v>
          </cell>
          <cell r="E112">
            <v>3</v>
          </cell>
          <cell r="F112">
            <v>6</v>
          </cell>
          <cell r="G112">
            <v>100</v>
          </cell>
          <cell r="H112">
            <v>42213.25</v>
          </cell>
          <cell r="I112">
            <v>8220.3</v>
          </cell>
          <cell r="J112">
            <v>43200</v>
          </cell>
          <cell r="K112">
            <v>11207.2896</v>
          </cell>
          <cell r="L112">
            <v>14400</v>
          </cell>
          <cell r="M112">
            <v>3735.7632</v>
          </cell>
          <cell r="N112">
            <v>0.259428</v>
          </cell>
        </row>
        <row r="113">
          <cell r="B113">
            <v>117184</v>
          </cell>
          <cell r="C113" t="str">
            <v>静沙路</v>
          </cell>
          <cell r="D113" t="str">
            <v>城中片区</v>
          </cell>
          <cell r="E113">
            <v>4</v>
          </cell>
          <cell r="F113">
            <v>6</v>
          </cell>
          <cell r="G113">
            <v>100</v>
          </cell>
          <cell r="H113">
            <v>35902.96</v>
          </cell>
          <cell r="I113">
            <v>9218.2</v>
          </cell>
          <cell r="J113">
            <v>41760</v>
          </cell>
          <cell r="K113">
            <v>10749.024</v>
          </cell>
          <cell r="L113">
            <v>13920</v>
          </cell>
          <cell r="M113">
            <v>3583.008</v>
          </cell>
          <cell r="N113">
            <v>0.2574</v>
          </cell>
        </row>
        <row r="114">
          <cell r="B114">
            <v>103199</v>
          </cell>
          <cell r="C114" t="str">
            <v>西林一街</v>
          </cell>
          <cell r="D114" t="str">
            <v>城中片区</v>
          </cell>
          <cell r="E114">
            <v>2</v>
          </cell>
          <cell r="F114">
            <v>7</v>
          </cell>
          <cell r="G114">
            <v>100</v>
          </cell>
          <cell r="H114">
            <v>29192.68</v>
          </cell>
          <cell r="I114">
            <v>8195.95</v>
          </cell>
          <cell r="J114">
            <v>38160</v>
          </cell>
          <cell r="K114">
            <v>9944.41968</v>
          </cell>
          <cell r="L114">
            <v>12720</v>
          </cell>
          <cell r="M114">
            <v>3314.80656</v>
          </cell>
          <cell r="N114">
            <v>0.260598</v>
          </cell>
        </row>
        <row r="115">
          <cell r="B115">
            <v>572</v>
          </cell>
          <cell r="C115" t="str">
            <v>郫县郫筒镇东大街药店</v>
          </cell>
          <cell r="D115" t="str">
            <v>城中片区</v>
          </cell>
          <cell r="E115">
            <v>2</v>
          </cell>
          <cell r="F115">
            <v>7</v>
          </cell>
          <cell r="G115">
            <v>100</v>
          </cell>
          <cell r="H115">
            <v>31966.88</v>
          </cell>
          <cell r="I115">
            <v>6370.28</v>
          </cell>
          <cell r="J115">
            <v>39000</v>
          </cell>
          <cell r="K115">
            <v>8417.214</v>
          </cell>
          <cell r="L115">
            <v>13000</v>
          </cell>
          <cell r="M115">
            <v>2805.738</v>
          </cell>
          <cell r="N115">
            <v>0.215826</v>
          </cell>
        </row>
        <row r="116">
          <cell r="B116">
            <v>391</v>
          </cell>
          <cell r="C116" t="str">
            <v>金丝街药店</v>
          </cell>
          <cell r="D116" t="str">
            <v>城中片区</v>
          </cell>
          <cell r="E116">
            <v>3</v>
          </cell>
          <cell r="F116">
            <v>8</v>
          </cell>
          <cell r="G116">
            <v>100</v>
          </cell>
          <cell r="H116">
            <v>21432.31</v>
          </cell>
          <cell r="I116">
            <v>5610.82</v>
          </cell>
          <cell r="J116">
            <v>34560</v>
          </cell>
          <cell r="K116">
            <v>9655.92576</v>
          </cell>
          <cell r="L116">
            <v>11520</v>
          </cell>
          <cell r="M116">
            <v>3218.64192</v>
          </cell>
          <cell r="N116">
            <v>0.279396</v>
          </cell>
        </row>
        <row r="117">
          <cell r="B117">
            <v>308</v>
          </cell>
          <cell r="C117" t="str">
            <v>红星店</v>
          </cell>
          <cell r="D117" t="str">
            <v>城中片区</v>
          </cell>
          <cell r="E117">
            <v>3</v>
          </cell>
          <cell r="F117">
            <v>8</v>
          </cell>
          <cell r="G117">
            <v>100</v>
          </cell>
          <cell r="H117">
            <v>26949.27</v>
          </cell>
          <cell r="I117">
            <v>7129.15</v>
          </cell>
          <cell r="J117">
            <v>33120</v>
          </cell>
          <cell r="K117">
            <v>9452.51424</v>
          </cell>
          <cell r="L117">
            <v>11040</v>
          </cell>
          <cell r="M117">
            <v>3150.83808</v>
          </cell>
          <cell r="N117">
            <v>0.285402</v>
          </cell>
        </row>
        <row r="118">
          <cell r="B118">
            <v>113008</v>
          </cell>
          <cell r="C118" t="str">
            <v>尚锦路店</v>
          </cell>
          <cell r="D118" t="str">
            <v>城中片区</v>
          </cell>
          <cell r="E118">
            <v>2</v>
          </cell>
          <cell r="F118">
            <v>9</v>
          </cell>
          <cell r="G118">
            <v>100</v>
          </cell>
          <cell r="H118">
            <v>32652.75</v>
          </cell>
          <cell r="I118">
            <v>3887.55</v>
          </cell>
          <cell r="J118">
            <v>30240</v>
          </cell>
          <cell r="K118">
            <v>5896.8</v>
          </cell>
          <cell r="L118">
            <v>10080</v>
          </cell>
          <cell r="M118">
            <v>1965.6</v>
          </cell>
          <cell r="N118">
            <v>0.195</v>
          </cell>
        </row>
        <row r="119">
          <cell r="B119">
            <v>116482</v>
          </cell>
          <cell r="C119" t="str">
            <v>宏济路</v>
          </cell>
          <cell r="D119" t="str">
            <v>城中片区</v>
          </cell>
          <cell r="E119">
            <v>2</v>
          </cell>
          <cell r="F119">
            <v>9</v>
          </cell>
          <cell r="G119">
            <v>100</v>
          </cell>
          <cell r="H119">
            <v>29574.12</v>
          </cell>
          <cell r="I119">
            <v>7272.37</v>
          </cell>
          <cell r="J119">
            <v>28800</v>
          </cell>
          <cell r="K119">
            <v>6885.216</v>
          </cell>
          <cell r="L119">
            <v>9600</v>
          </cell>
          <cell r="M119">
            <v>2295.072</v>
          </cell>
          <cell r="N119">
            <v>0.23907</v>
          </cell>
        </row>
        <row r="120">
          <cell r="B120">
            <v>723</v>
          </cell>
          <cell r="C120" t="str">
            <v>锦江区柳翠路药店</v>
          </cell>
          <cell r="D120" t="str">
            <v>城中片区</v>
          </cell>
          <cell r="E120">
            <v>2</v>
          </cell>
          <cell r="F120">
            <v>10</v>
          </cell>
          <cell r="G120">
            <v>100</v>
          </cell>
          <cell r="H120">
            <v>30954.26</v>
          </cell>
          <cell r="I120">
            <v>5346.6</v>
          </cell>
          <cell r="J120">
            <v>30420</v>
          </cell>
          <cell r="K120">
            <v>7016.25132</v>
          </cell>
          <cell r="L120">
            <v>10140</v>
          </cell>
          <cell r="M120">
            <v>2338.75044</v>
          </cell>
          <cell r="N120">
            <v>0.230646</v>
          </cell>
        </row>
        <row r="121">
          <cell r="B121">
            <v>113299</v>
          </cell>
          <cell r="C121" t="str">
            <v>倪家桥</v>
          </cell>
          <cell r="D121" t="str">
            <v>城中片区</v>
          </cell>
          <cell r="E121">
            <v>2</v>
          </cell>
          <cell r="F121">
            <v>10</v>
          </cell>
          <cell r="G121">
            <v>100</v>
          </cell>
          <cell r="H121">
            <v>25146.12</v>
          </cell>
          <cell r="I121">
            <v>4597.92</v>
          </cell>
          <cell r="J121">
            <v>27360</v>
          </cell>
          <cell r="K121">
            <v>6039.4464</v>
          </cell>
          <cell r="L121">
            <v>9120</v>
          </cell>
          <cell r="M121">
            <v>2013.1488</v>
          </cell>
          <cell r="N121">
            <v>0.22074</v>
          </cell>
        </row>
        <row r="122">
          <cell r="B122">
            <v>102479</v>
          </cell>
          <cell r="C122" t="str">
            <v>锦江区劼人路药店</v>
          </cell>
          <cell r="D122" t="str">
            <v>城中片区</v>
          </cell>
          <cell r="E122">
            <v>2</v>
          </cell>
          <cell r="F122">
            <v>11</v>
          </cell>
          <cell r="G122">
            <v>100</v>
          </cell>
          <cell r="H122">
            <v>25214.74</v>
          </cell>
          <cell r="I122">
            <v>6755.58</v>
          </cell>
          <cell r="J122">
            <v>27360</v>
          </cell>
          <cell r="K122">
            <v>7584.52032</v>
          </cell>
          <cell r="L122">
            <v>9120</v>
          </cell>
          <cell r="M122">
            <v>2528.17344</v>
          </cell>
          <cell r="N122">
            <v>0.277212</v>
          </cell>
        </row>
        <row r="123">
          <cell r="B123">
            <v>119262</v>
          </cell>
          <cell r="C123" t="str">
            <v>驷马桥店</v>
          </cell>
          <cell r="D123" t="str">
            <v>城中片区</v>
          </cell>
          <cell r="E123">
            <v>1</v>
          </cell>
          <cell r="F123">
            <v>11</v>
          </cell>
          <cell r="G123">
            <v>100</v>
          </cell>
          <cell r="H123">
            <v>21441.86</v>
          </cell>
          <cell r="I123">
            <v>5344.87</v>
          </cell>
          <cell r="J123">
            <v>20160</v>
          </cell>
          <cell r="K123">
            <v>4088.448</v>
          </cell>
          <cell r="L123">
            <v>6720</v>
          </cell>
          <cell r="M123">
            <v>1362.816</v>
          </cell>
          <cell r="N123">
            <v>0.2028</v>
          </cell>
        </row>
        <row r="124">
          <cell r="B124">
            <v>128640</v>
          </cell>
          <cell r="C124" t="str">
            <v>红高东路</v>
          </cell>
          <cell r="D124" t="str">
            <v>城中片区</v>
          </cell>
          <cell r="E124">
            <v>1</v>
          </cell>
          <cell r="F124">
            <v>12</v>
          </cell>
          <cell r="G124">
            <v>50</v>
          </cell>
          <cell r="H124">
            <v>7892.66</v>
          </cell>
          <cell r="I124">
            <v>1366.82</v>
          </cell>
          <cell r="J124">
            <v>14400</v>
          </cell>
          <cell r="K124">
            <v>2808</v>
          </cell>
          <cell r="L124">
            <v>4800</v>
          </cell>
          <cell r="M124">
            <v>936</v>
          </cell>
          <cell r="N124">
            <v>0.195</v>
          </cell>
        </row>
        <row r="125">
          <cell r="B125">
            <v>341</v>
          </cell>
          <cell r="C125" t="str">
            <v>邛崃中心药店</v>
          </cell>
          <cell r="D125" t="str">
            <v>城郊一片</v>
          </cell>
          <cell r="E125">
            <v>4</v>
          </cell>
          <cell r="F125">
            <v>1</v>
          </cell>
          <cell r="G125">
            <v>150</v>
          </cell>
          <cell r="H125">
            <v>64579.15</v>
          </cell>
          <cell r="I125">
            <v>15511.77</v>
          </cell>
          <cell r="J125">
            <v>82500</v>
          </cell>
          <cell r="K125">
            <v>20173.725</v>
          </cell>
          <cell r="L125">
            <v>27500</v>
          </cell>
          <cell r="M125">
            <v>6724.575</v>
          </cell>
          <cell r="N125">
            <v>0.24453</v>
          </cell>
        </row>
        <row r="126">
          <cell r="B126">
            <v>111400</v>
          </cell>
          <cell r="C126" t="str">
            <v>杏林路</v>
          </cell>
          <cell r="D126" t="str">
            <v>城郊一片</v>
          </cell>
          <cell r="E126">
            <v>3</v>
          </cell>
          <cell r="F126">
            <v>1</v>
          </cell>
          <cell r="G126">
            <v>150</v>
          </cell>
          <cell r="H126">
            <v>45972.32</v>
          </cell>
          <cell r="I126">
            <v>8239.72</v>
          </cell>
          <cell r="J126">
            <v>55500</v>
          </cell>
          <cell r="K126">
            <v>9160.164</v>
          </cell>
          <cell r="L126">
            <v>18500</v>
          </cell>
          <cell r="M126">
            <v>3053.388</v>
          </cell>
          <cell r="N126">
            <v>0.165048</v>
          </cell>
        </row>
        <row r="127">
          <cell r="B127">
            <v>746</v>
          </cell>
          <cell r="C127" t="str">
            <v>大邑县晋原镇内蒙古大道桃源药店</v>
          </cell>
          <cell r="D127" t="str">
            <v>城郊一片</v>
          </cell>
          <cell r="E127">
            <v>2</v>
          </cell>
          <cell r="F127">
            <v>2</v>
          </cell>
          <cell r="G127">
            <v>100</v>
          </cell>
          <cell r="H127">
            <v>34194.59</v>
          </cell>
          <cell r="I127">
            <v>5991.77</v>
          </cell>
          <cell r="J127">
            <v>48000</v>
          </cell>
          <cell r="K127">
            <v>11801.088</v>
          </cell>
          <cell r="L127">
            <v>16000</v>
          </cell>
          <cell r="M127">
            <v>3933.696</v>
          </cell>
          <cell r="N127">
            <v>0.245856</v>
          </cell>
        </row>
        <row r="128">
          <cell r="B128">
            <v>721</v>
          </cell>
          <cell r="C128" t="str">
            <v>邛崃市临邛镇洪川小区药店</v>
          </cell>
          <cell r="D128" t="str">
            <v>城郊一片</v>
          </cell>
          <cell r="E128">
            <v>3</v>
          </cell>
          <cell r="F128">
            <v>2</v>
          </cell>
          <cell r="G128">
            <v>100</v>
          </cell>
          <cell r="H128">
            <v>40714.49</v>
          </cell>
          <cell r="I128">
            <v>10329.95</v>
          </cell>
          <cell r="J128">
            <v>40500</v>
          </cell>
          <cell r="K128">
            <v>10273.068</v>
          </cell>
          <cell r="L128">
            <v>13500</v>
          </cell>
          <cell r="M128">
            <v>3424.356</v>
          </cell>
          <cell r="N128">
            <v>0.253656</v>
          </cell>
        </row>
        <row r="129">
          <cell r="B129">
            <v>717</v>
          </cell>
          <cell r="C129" t="str">
            <v>大邑县晋原镇通达东路五段药店</v>
          </cell>
          <cell r="D129" t="str">
            <v>城郊一片</v>
          </cell>
          <cell r="E129">
            <v>2</v>
          </cell>
          <cell r="F129">
            <v>3</v>
          </cell>
          <cell r="G129">
            <v>100</v>
          </cell>
          <cell r="H129">
            <v>30958.52</v>
          </cell>
          <cell r="I129">
            <v>5908.63</v>
          </cell>
          <cell r="J129">
            <v>39750</v>
          </cell>
          <cell r="K129">
            <v>10268.856</v>
          </cell>
          <cell r="L129">
            <v>13250</v>
          </cell>
          <cell r="M129">
            <v>3422.952</v>
          </cell>
          <cell r="N129">
            <v>0.258336</v>
          </cell>
        </row>
        <row r="130">
          <cell r="B130">
            <v>716</v>
          </cell>
          <cell r="C130" t="str">
            <v>大邑县沙渠镇方圆路药店</v>
          </cell>
          <cell r="D130" t="str">
            <v>城郊一片</v>
          </cell>
          <cell r="E130">
            <v>3</v>
          </cell>
          <cell r="F130">
            <v>3</v>
          </cell>
          <cell r="G130">
            <v>100</v>
          </cell>
          <cell r="H130">
            <v>32769.35</v>
          </cell>
          <cell r="I130">
            <v>6530.05</v>
          </cell>
          <cell r="J130">
            <v>39000</v>
          </cell>
          <cell r="K130">
            <v>10233.288</v>
          </cell>
          <cell r="L130">
            <v>13000</v>
          </cell>
          <cell r="M130">
            <v>3411.096</v>
          </cell>
          <cell r="N130">
            <v>0.262392</v>
          </cell>
        </row>
        <row r="131">
          <cell r="B131">
            <v>107728</v>
          </cell>
          <cell r="C131" t="str">
            <v>大邑县晋原镇北街药店</v>
          </cell>
          <cell r="D131" t="str">
            <v>城郊一片</v>
          </cell>
          <cell r="E131">
            <v>2</v>
          </cell>
          <cell r="F131">
            <v>4</v>
          </cell>
          <cell r="G131">
            <v>100</v>
          </cell>
          <cell r="H131">
            <v>31178.37</v>
          </cell>
          <cell r="I131">
            <v>5295.31</v>
          </cell>
          <cell r="J131">
            <v>36000</v>
          </cell>
          <cell r="K131">
            <v>7868.016</v>
          </cell>
          <cell r="L131">
            <v>12000</v>
          </cell>
          <cell r="M131">
            <v>2622.672</v>
          </cell>
          <cell r="N131">
            <v>0.218556</v>
          </cell>
        </row>
        <row r="132">
          <cell r="B132">
            <v>539</v>
          </cell>
          <cell r="C132" t="str">
            <v>大邑县晋原镇子龙路店</v>
          </cell>
          <cell r="D132" t="str">
            <v>城郊一片</v>
          </cell>
          <cell r="E132">
            <v>2</v>
          </cell>
          <cell r="F132">
            <v>4</v>
          </cell>
          <cell r="G132">
            <v>100</v>
          </cell>
          <cell r="H132">
            <v>40250.51</v>
          </cell>
          <cell r="I132">
            <v>6718.38</v>
          </cell>
          <cell r="J132">
            <v>36570</v>
          </cell>
          <cell r="K132">
            <v>7921.28142</v>
          </cell>
          <cell r="L132">
            <v>12190</v>
          </cell>
          <cell r="M132">
            <v>2640.42714</v>
          </cell>
          <cell r="N132">
            <v>0.216606</v>
          </cell>
        </row>
        <row r="133">
          <cell r="B133">
            <v>748</v>
          </cell>
          <cell r="C133" t="str">
            <v>大邑县晋原镇东街药店</v>
          </cell>
          <cell r="D133" t="str">
            <v>城郊一片</v>
          </cell>
          <cell r="E133">
            <v>2</v>
          </cell>
          <cell r="F133">
            <v>5</v>
          </cell>
          <cell r="G133">
            <v>100</v>
          </cell>
          <cell r="H133">
            <v>27778.6</v>
          </cell>
          <cell r="I133">
            <v>3973.41</v>
          </cell>
          <cell r="J133">
            <v>36570</v>
          </cell>
          <cell r="K133">
            <v>9455.9049</v>
          </cell>
          <cell r="L133">
            <v>12190</v>
          </cell>
          <cell r="M133">
            <v>3151.9683</v>
          </cell>
          <cell r="N133">
            <v>0.25857</v>
          </cell>
        </row>
        <row r="134">
          <cell r="B134">
            <v>594</v>
          </cell>
          <cell r="C134" t="str">
            <v>大邑县安仁镇千禧街药店</v>
          </cell>
          <cell r="D134" t="str">
            <v>城郊一片</v>
          </cell>
          <cell r="E134">
            <v>2</v>
          </cell>
          <cell r="F134">
            <v>5</v>
          </cell>
          <cell r="G134">
            <v>100</v>
          </cell>
          <cell r="H134">
            <v>21338.74</v>
          </cell>
          <cell r="I134">
            <v>4720.81</v>
          </cell>
          <cell r="J134">
            <v>34185</v>
          </cell>
          <cell r="K134">
            <v>8524.57671</v>
          </cell>
          <cell r="L134">
            <v>11395</v>
          </cell>
          <cell r="M134">
            <v>2841.52557</v>
          </cell>
          <cell r="N134">
            <v>0.249366</v>
          </cell>
        </row>
        <row r="135">
          <cell r="B135">
            <v>102564</v>
          </cell>
          <cell r="C135" t="str">
            <v>邛崃翠荫街</v>
          </cell>
          <cell r="D135" t="str">
            <v>城郊一片</v>
          </cell>
          <cell r="E135">
            <v>2</v>
          </cell>
          <cell r="F135">
            <v>6</v>
          </cell>
          <cell r="G135">
            <v>100</v>
          </cell>
          <cell r="H135">
            <v>27654.04</v>
          </cell>
          <cell r="I135">
            <v>4355.58</v>
          </cell>
          <cell r="J135">
            <v>32595</v>
          </cell>
          <cell r="K135">
            <v>7632.31482</v>
          </cell>
          <cell r="L135">
            <v>10865</v>
          </cell>
          <cell r="M135">
            <v>2544.10494</v>
          </cell>
          <cell r="N135">
            <v>0.234156</v>
          </cell>
        </row>
        <row r="136">
          <cell r="B136">
            <v>720</v>
          </cell>
          <cell r="C136" t="str">
            <v>大邑县新场镇文昌街药店</v>
          </cell>
          <cell r="D136" t="str">
            <v>城郊一片</v>
          </cell>
          <cell r="E136">
            <v>2</v>
          </cell>
          <cell r="F136">
            <v>6</v>
          </cell>
          <cell r="G136">
            <v>100</v>
          </cell>
          <cell r="H136">
            <v>35895.48</v>
          </cell>
          <cell r="I136">
            <v>4071.16</v>
          </cell>
          <cell r="J136">
            <v>31005</v>
          </cell>
          <cell r="K136">
            <v>7562.30553</v>
          </cell>
          <cell r="L136">
            <v>10335</v>
          </cell>
          <cell r="M136">
            <v>2520.76851</v>
          </cell>
          <cell r="N136">
            <v>0.243906</v>
          </cell>
        </row>
        <row r="137">
          <cell r="B137">
            <v>549</v>
          </cell>
          <cell r="C137" t="str">
            <v>大邑县晋源镇东壕沟段药店</v>
          </cell>
          <cell r="D137" t="str">
            <v>城郊一片</v>
          </cell>
          <cell r="E137">
            <v>2</v>
          </cell>
          <cell r="F137">
            <v>7</v>
          </cell>
          <cell r="G137">
            <v>100</v>
          </cell>
          <cell r="H137">
            <v>33642.91</v>
          </cell>
          <cell r="I137">
            <v>7107.71</v>
          </cell>
          <cell r="J137">
            <v>30210</v>
          </cell>
          <cell r="K137">
            <v>6918.33168</v>
          </cell>
          <cell r="L137">
            <v>10070</v>
          </cell>
          <cell r="M137">
            <v>2306.11056</v>
          </cell>
          <cell r="N137">
            <v>0.229008</v>
          </cell>
        </row>
        <row r="138">
          <cell r="B138">
            <v>732</v>
          </cell>
          <cell r="C138" t="str">
            <v>邛崃市羊安镇永康大道药店</v>
          </cell>
          <cell r="D138" t="str">
            <v>城郊一片</v>
          </cell>
          <cell r="E138">
            <v>2</v>
          </cell>
          <cell r="F138">
            <v>7</v>
          </cell>
          <cell r="G138">
            <v>100</v>
          </cell>
          <cell r="H138">
            <v>17902.15</v>
          </cell>
          <cell r="I138">
            <v>3148.33</v>
          </cell>
          <cell r="J138">
            <v>27825</v>
          </cell>
          <cell r="K138">
            <v>6628.2489</v>
          </cell>
          <cell r="L138">
            <v>9275</v>
          </cell>
          <cell r="M138">
            <v>2209.4163</v>
          </cell>
          <cell r="N138">
            <v>0.238212</v>
          </cell>
        </row>
        <row r="139">
          <cell r="B139">
            <v>104533</v>
          </cell>
          <cell r="C139" t="str">
            <v>潘家街店</v>
          </cell>
          <cell r="D139" t="str">
            <v>城郊一片</v>
          </cell>
          <cell r="E139">
            <v>2</v>
          </cell>
          <cell r="F139">
            <v>8</v>
          </cell>
          <cell r="G139">
            <v>100</v>
          </cell>
          <cell r="H139">
            <v>18190.57</v>
          </cell>
          <cell r="I139">
            <v>3289.71</v>
          </cell>
          <cell r="J139">
            <v>27030</v>
          </cell>
          <cell r="K139">
            <v>7098.78078</v>
          </cell>
          <cell r="L139">
            <v>9010</v>
          </cell>
          <cell r="M139">
            <v>2366.26026</v>
          </cell>
          <cell r="N139">
            <v>0.262626</v>
          </cell>
        </row>
        <row r="140">
          <cell r="B140">
            <v>117923</v>
          </cell>
          <cell r="C140" t="str">
            <v>观音阁店</v>
          </cell>
          <cell r="D140" t="str">
            <v>城郊一片</v>
          </cell>
          <cell r="E140">
            <v>3</v>
          </cell>
          <cell r="F140">
            <v>8</v>
          </cell>
          <cell r="G140">
            <v>100</v>
          </cell>
          <cell r="H140">
            <v>16126.33</v>
          </cell>
          <cell r="I140">
            <v>3586.44</v>
          </cell>
          <cell r="J140">
            <v>22260</v>
          </cell>
          <cell r="K140">
            <v>5375.52288</v>
          </cell>
          <cell r="L140">
            <v>7420</v>
          </cell>
          <cell r="M140">
            <v>1791.84096</v>
          </cell>
          <cell r="N140">
            <v>0.241488</v>
          </cell>
        </row>
        <row r="141">
          <cell r="B141">
            <v>117637</v>
          </cell>
          <cell r="C141" t="str">
            <v>金巷西街店</v>
          </cell>
          <cell r="D141" t="str">
            <v>城郊一片</v>
          </cell>
          <cell r="E141">
            <v>1</v>
          </cell>
          <cell r="F141">
            <v>8</v>
          </cell>
          <cell r="G141">
            <v>100</v>
          </cell>
          <cell r="H141">
            <v>15838.03</v>
          </cell>
          <cell r="I141">
            <v>3256.47</v>
          </cell>
          <cell r="J141">
            <v>22260</v>
          </cell>
          <cell r="K141">
            <v>5184.53208</v>
          </cell>
          <cell r="L141">
            <v>7420</v>
          </cell>
          <cell r="M141">
            <v>1728.17736</v>
          </cell>
          <cell r="N141">
            <v>0.232908</v>
          </cell>
        </row>
        <row r="142">
          <cell r="B142">
            <v>123007</v>
          </cell>
          <cell r="C142" t="str">
            <v>元通大道店</v>
          </cell>
          <cell r="D142" t="str">
            <v>城郊一片</v>
          </cell>
          <cell r="E142">
            <v>1</v>
          </cell>
          <cell r="F142">
            <v>9</v>
          </cell>
          <cell r="G142">
            <v>50</v>
          </cell>
          <cell r="H142">
            <v>16711.25</v>
          </cell>
          <cell r="I142">
            <v>3428.19</v>
          </cell>
          <cell r="J142">
            <v>19080</v>
          </cell>
          <cell r="K142">
            <v>4464.72</v>
          </cell>
          <cell r="L142">
            <v>6360</v>
          </cell>
          <cell r="M142">
            <v>1488.24</v>
          </cell>
          <cell r="N142">
            <v>0.234</v>
          </cell>
        </row>
        <row r="143">
          <cell r="B143">
            <v>591</v>
          </cell>
          <cell r="C143" t="str">
            <v>邛崃市临邛镇凤凰大道药店</v>
          </cell>
          <cell r="D143" t="str">
            <v>城郊一片</v>
          </cell>
          <cell r="E143">
            <v>1</v>
          </cell>
          <cell r="F143">
            <v>9</v>
          </cell>
          <cell r="G143">
            <v>50</v>
          </cell>
          <cell r="H143">
            <v>11403.79</v>
          </cell>
          <cell r="I143">
            <v>2027.2</v>
          </cell>
          <cell r="J143">
            <v>13500</v>
          </cell>
          <cell r="K143">
            <v>2985.255</v>
          </cell>
          <cell r="L143">
            <v>4500</v>
          </cell>
          <cell r="M143">
            <v>995.085</v>
          </cell>
          <cell r="N143">
            <v>0.22113</v>
          </cell>
        </row>
        <row r="144">
          <cell r="B144">
            <v>122686</v>
          </cell>
          <cell r="C144" t="str">
            <v>大邑蜀望路店</v>
          </cell>
          <cell r="D144" t="str">
            <v>城郊一片</v>
          </cell>
          <cell r="E144">
            <v>2</v>
          </cell>
          <cell r="F144">
            <v>10</v>
          </cell>
          <cell r="G144">
            <v>50</v>
          </cell>
          <cell r="H144">
            <v>8038.88</v>
          </cell>
          <cell r="I144">
            <v>1890.59</v>
          </cell>
          <cell r="J144">
            <v>13500</v>
          </cell>
          <cell r="K144">
            <v>3053.7</v>
          </cell>
          <cell r="L144">
            <v>4500</v>
          </cell>
          <cell r="M144">
            <v>1017.9</v>
          </cell>
          <cell r="N144">
            <v>0.2262</v>
          </cell>
        </row>
        <row r="145">
          <cell r="B145">
            <v>122718</v>
          </cell>
          <cell r="C145" t="str">
            <v>大邑南街店</v>
          </cell>
          <cell r="D145" t="str">
            <v>城郊一片</v>
          </cell>
          <cell r="E145">
            <v>1</v>
          </cell>
          <cell r="F145">
            <v>10</v>
          </cell>
          <cell r="G145">
            <v>50</v>
          </cell>
          <cell r="H145">
            <v>7929.32</v>
          </cell>
          <cell r="I145">
            <v>1029.91</v>
          </cell>
          <cell r="J145">
            <v>13500</v>
          </cell>
          <cell r="K145">
            <v>2737.8</v>
          </cell>
          <cell r="L145">
            <v>4500</v>
          </cell>
          <cell r="M145">
            <v>912.6</v>
          </cell>
          <cell r="N145">
            <v>0.2028</v>
          </cell>
        </row>
        <row r="146">
          <cell r="B146" t="str">
            <v>合计</v>
          </cell>
        </row>
        <row r="146">
          <cell r="G146">
            <v>16450</v>
          </cell>
          <cell r="H146">
            <v>6093895.2</v>
          </cell>
          <cell r="I146">
            <v>1211692.6</v>
          </cell>
          <cell r="J146">
            <v>6613320</v>
          </cell>
          <cell r="K146">
            <v>1473960.19296</v>
          </cell>
          <cell r="L146">
            <v>2204440</v>
          </cell>
          <cell r="M146">
            <v>491320.06432</v>
          </cell>
          <cell r="N146">
            <v>0.222877494656239</v>
          </cell>
        </row>
      </sheetData>
      <sheetData sheetId="1"/>
      <sheetData sheetId="2"/>
      <sheetData sheetId="3"/>
      <sheetData sheetId="4">
        <row r="1">
          <cell r="G1" t="str">
            <v>11.9-11.11（挑战一）</v>
          </cell>
          <cell r="H1" t="str">
            <v>11.9-11.11（挑战二）</v>
          </cell>
          <cell r="I1">
            <v>44874</v>
          </cell>
        </row>
        <row r="2">
          <cell r="B2" t="str">
            <v>门店ID</v>
          </cell>
          <cell r="C2" t="str">
            <v>门店名称</v>
          </cell>
          <cell r="D2" t="str">
            <v>片区名称</v>
          </cell>
          <cell r="E2" t="str">
            <v>PK  分组</v>
          </cell>
          <cell r="F2" t="str">
            <v>日均PK金额</v>
          </cell>
          <cell r="G2" t="str">
            <v>1档销售</v>
          </cell>
          <cell r="H2" t="str">
            <v>2档销售</v>
          </cell>
          <cell r="I2" t="str">
            <v>销售</v>
          </cell>
          <cell r="J2" t="str">
            <v>1档完成率</v>
          </cell>
          <cell r="K2" t="str">
            <v>2档完成率</v>
          </cell>
          <cell r="L2" t="str">
            <v>退PK金</v>
          </cell>
          <cell r="M2" t="str">
            <v>PK奖励</v>
          </cell>
          <cell r="N2" t="str">
            <v>备注</v>
          </cell>
          <cell r="O2" t="str">
            <v>店长</v>
          </cell>
        </row>
        <row r="3">
          <cell r="B3">
            <v>385</v>
          </cell>
          <cell r="C3" t="str">
            <v>五津西路药店</v>
          </cell>
          <cell r="D3" t="str">
            <v>新津片区</v>
          </cell>
          <cell r="E3">
            <v>1</v>
          </cell>
          <cell r="F3">
            <v>200</v>
          </cell>
          <cell r="G3">
            <v>29150</v>
          </cell>
          <cell r="H3">
            <v>32065</v>
          </cell>
          <cell r="I3">
            <v>36482.01</v>
          </cell>
          <cell r="J3">
            <v>1.2515269296741</v>
          </cell>
          <cell r="K3">
            <v>1.13775175424918</v>
          </cell>
          <cell r="L3">
            <v>200</v>
          </cell>
          <cell r="M3">
            <v>200</v>
          </cell>
          <cell r="N3" t="str">
            <v>公司奖励</v>
          </cell>
          <cell r="O3" t="str">
            <v>王燕丽</v>
          </cell>
        </row>
        <row r="4">
          <cell r="B4">
            <v>108656</v>
          </cell>
          <cell r="C4" t="str">
            <v>新津五津西路二店</v>
          </cell>
          <cell r="D4" t="str">
            <v>新津片区</v>
          </cell>
          <cell r="E4">
            <v>1</v>
          </cell>
          <cell r="F4">
            <v>200</v>
          </cell>
          <cell r="G4">
            <v>20140</v>
          </cell>
          <cell r="H4">
            <v>22154</v>
          </cell>
          <cell r="I4">
            <v>20552</v>
          </cell>
          <cell r="J4">
            <v>1.02045680238332</v>
          </cell>
          <cell r="K4">
            <v>0.927688002166652</v>
          </cell>
          <cell r="L4">
            <v>200</v>
          </cell>
        </row>
        <row r="4">
          <cell r="O4" t="str">
            <v>朱春梅</v>
          </cell>
        </row>
        <row r="5">
          <cell r="B5">
            <v>514</v>
          </cell>
          <cell r="C5" t="str">
            <v>新津邓双镇岷江店</v>
          </cell>
          <cell r="D5" t="str">
            <v>新津片区</v>
          </cell>
          <cell r="E5">
            <v>1</v>
          </cell>
          <cell r="F5">
            <v>200</v>
          </cell>
          <cell r="G5">
            <v>21000</v>
          </cell>
          <cell r="H5">
            <v>23100</v>
          </cell>
          <cell r="I5">
            <v>21944.38</v>
          </cell>
          <cell r="J5">
            <v>1.04497047619048</v>
          </cell>
          <cell r="K5">
            <v>0.94997316017316</v>
          </cell>
          <cell r="L5">
            <v>200</v>
          </cell>
        </row>
        <row r="5">
          <cell r="O5" t="str">
            <v>张琴1</v>
          </cell>
        </row>
        <row r="6">
          <cell r="B6">
            <v>102567</v>
          </cell>
          <cell r="C6" t="str">
            <v>新津武阳西路</v>
          </cell>
          <cell r="D6" t="str">
            <v>新津片区</v>
          </cell>
          <cell r="E6">
            <v>2</v>
          </cell>
          <cell r="F6">
            <v>100</v>
          </cell>
          <cell r="G6">
            <v>9240</v>
          </cell>
          <cell r="H6">
            <v>10164</v>
          </cell>
          <cell r="I6">
            <v>5306.29</v>
          </cell>
          <cell r="J6">
            <v>0.57427380952381</v>
          </cell>
          <cell r="K6">
            <v>0.5220670995671</v>
          </cell>
          <cell r="L6">
            <v>0</v>
          </cell>
        </row>
        <row r="6">
          <cell r="O6" t="str">
            <v>祁荣</v>
          </cell>
        </row>
        <row r="7">
          <cell r="B7">
            <v>371</v>
          </cell>
          <cell r="C7" t="str">
            <v>兴义镇万兴路药店</v>
          </cell>
          <cell r="D7" t="str">
            <v>新津片区</v>
          </cell>
          <cell r="E7">
            <v>2</v>
          </cell>
          <cell r="F7">
            <v>100</v>
          </cell>
          <cell r="G7">
            <v>7000</v>
          </cell>
          <cell r="H7">
            <v>7700</v>
          </cell>
          <cell r="I7">
            <v>7280.95</v>
          </cell>
          <cell r="J7">
            <v>1.04013571428571</v>
          </cell>
          <cell r="K7">
            <v>0.945577922077922</v>
          </cell>
          <cell r="L7">
            <v>100</v>
          </cell>
          <cell r="M7">
            <v>100</v>
          </cell>
          <cell r="N7" t="str">
            <v>武阳西路</v>
          </cell>
          <cell r="O7" t="str">
            <v>张丹</v>
          </cell>
        </row>
        <row r="8">
          <cell r="B8">
            <v>343</v>
          </cell>
          <cell r="C8" t="str">
            <v>光华药店</v>
          </cell>
          <cell r="D8" t="str">
            <v>西门一片</v>
          </cell>
          <cell r="E8">
            <v>1</v>
          </cell>
          <cell r="F8">
            <v>200</v>
          </cell>
          <cell r="G8">
            <v>40000</v>
          </cell>
          <cell r="H8">
            <v>44000</v>
          </cell>
          <cell r="I8">
            <v>45369.44</v>
          </cell>
          <cell r="J8">
            <v>1.134236</v>
          </cell>
          <cell r="K8">
            <v>1.03112363636364</v>
          </cell>
          <cell r="L8">
            <v>200</v>
          </cell>
          <cell r="M8">
            <v>200</v>
          </cell>
          <cell r="N8" t="str">
            <v>公司奖励</v>
          </cell>
          <cell r="O8" t="str">
            <v>魏津</v>
          </cell>
        </row>
        <row r="9">
          <cell r="B9">
            <v>365</v>
          </cell>
          <cell r="C9" t="str">
            <v>光华村街药店</v>
          </cell>
          <cell r="D9" t="str">
            <v>西门一片</v>
          </cell>
          <cell r="E9">
            <v>1</v>
          </cell>
          <cell r="F9">
            <v>200</v>
          </cell>
          <cell r="G9">
            <v>26250</v>
          </cell>
          <cell r="H9">
            <v>28875</v>
          </cell>
          <cell r="I9">
            <v>26683.36</v>
          </cell>
          <cell r="J9">
            <v>1.01650895238095</v>
          </cell>
          <cell r="K9">
            <v>0.924099047619048</v>
          </cell>
          <cell r="L9">
            <v>200</v>
          </cell>
        </row>
        <row r="9">
          <cell r="O9" t="str">
            <v>朱晓桃</v>
          </cell>
        </row>
        <row r="10">
          <cell r="B10">
            <v>582</v>
          </cell>
          <cell r="C10" t="str">
            <v>十二桥药店</v>
          </cell>
          <cell r="D10" t="str">
            <v>西门一片</v>
          </cell>
          <cell r="E10">
            <v>2</v>
          </cell>
          <cell r="F10">
            <v>200</v>
          </cell>
          <cell r="G10">
            <v>47700</v>
          </cell>
          <cell r="H10">
            <v>52470</v>
          </cell>
          <cell r="I10">
            <v>52612.01</v>
          </cell>
          <cell r="J10">
            <v>1.10297714884696</v>
          </cell>
          <cell r="K10">
            <v>1.00270649895178</v>
          </cell>
          <cell r="L10">
            <v>200</v>
          </cell>
          <cell r="M10">
            <v>200</v>
          </cell>
          <cell r="N10" t="str">
            <v>公司奖励</v>
          </cell>
          <cell r="O10" t="str">
            <v>辜瑞琪</v>
          </cell>
        </row>
        <row r="11">
          <cell r="B11">
            <v>117491</v>
          </cell>
          <cell r="C11" t="str">
            <v>花照壁中横街</v>
          </cell>
          <cell r="D11" t="str">
            <v>西门一片</v>
          </cell>
          <cell r="E11">
            <v>2</v>
          </cell>
          <cell r="F11">
            <v>200</v>
          </cell>
          <cell r="G11">
            <v>23750</v>
          </cell>
          <cell r="H11">
            <v>26125</v>
          </cell>
          <cell r="I11">
            <v>23971.2</v>
          </cell>
          <cell r="J11">
            <v>1.00931368421053</v>
          </cell>
          <cell r="K11">
            <v>0.917557894736842</v>
          </cell>
          <cell r="L11">
            <v>200</v>
          </cell>
        </row>
        <row r="11">
          <cell r="O11" t="str">
            <v>廖艳萍</v>
          </cell>
        </row>
        <row r="12">
          <cell r="B12">
            <v>359</v>
          </cell>
          <cell r="C12" t="str">
            <v>枣子巷药店</v>
          </cell>
          <cell r="D12" t="str">
            <v>西门一片</v>
          </cell>
          <cell r="E12">
            <v>3</v>
          </cell>
          <cell r="F12">
            <v>150</v>
          </cell>
          <cell r="G12">
            <v>18720</v>
          </cell>
          <cell r="H12">
            <v>20592</v>
          </cell>
          <cell r="I12">
            <v>24027.29</v>
          </cell>
          <cell r="J12">
            <v>1.28350908119658</v>
          </cell>
          <cell r="K12">
            <v>1.16682643745144</v>
          </cell>
          <cell r="L12">
            <v>150</v>
          </cell>
        </row>
        <row r="12">
          <cell r="O12" t="str">
            <v>刘秀琼</v>
          </cell>
        </row>
        <row r="13">
          <cell r="B13">
            <v>357</v>
          </cell>
          <cell r="C13" t="str">
            <v>清江东路药店</v>
          </cell>
          <cell r="D13" t="str">
            <v>西门一片</v>
          </cell>
          <cell r="E13">
            <v>3</v>
          </cell>
          <cell r="F13">
            <v>150</v>
          </cell>
          <cell r="G13">
            <v>18000</v>
          </cell>
          <cell r="H13">
            <v>19800</v>
          </cell>
          <cell r="I13">
            <v>24205.04</v>
          </cell>
          <cell r="J13">
            <v>1.34472444444444</v>
          </cell>
          <cell r="K13">
            <v>1.22247676767677</v>
          </cell>
          <cell r="L13">
            <v>150</v>
          </cell>
          <cell r="M13">
            <v>150</v>
          </cell>
          <cell r="N13" t="str">
            <v>公司奖励</v>
          </cell>
          <cell r="O13" t="str">
            <v>胡艳弘</v>
          </cell>
        </row>
        <row r="14">
          <cell r="B14">
            <v>102934</v>
          </cell>
          <cell r="C14" t="str">
            <v>银河北街</v>
          </cell>
          <cell r="D14" t="str">
            <v>西门一片</v>
          </cell>
          <cell r="E14">
            <v>3</v>
          </cell>
          <cell r="F14">
            <v>150</v>
          </cell>
          <cell r="G14">
            <v>18000</v>
          </cell>
          <cell r="H14">
            <v>19800</v>
          </cell>
          <cell r="I14">
            <v>18149.39</v>
          </cell>
          <cell r="J14">
            <v>1.00829944444444</v>
          </cell>
          <cell r="K14">
            <v>0.916635858585859</v>
          </cell>
          <cell r="L14">
            <v>150</v>
          </cell>
        </row>
        <row r="14">
          <cell r="O14" t="str">
            <v>代志斌</v>
          </cell>
        </row>
        <row r="15">
          <cell r="B15">
            <v>379</v>
          </cell>
          <cell r="C15" t="str">
            <v>土龙路药店</v>
          </cell>
          <cell r="D15" t="str">
            <v>西门一片</v>
          </cell>
          <cell r="E15">
            <v>4</v>
          </cell>
          <cell r="F15">
            <v>150</v>
          </cell>
          <cell r="G15">
            <v>18250</v>
          </cell>
          <cell r="H15">
            <v>20075</v>
          </cell>
          <cell r="I15">
            <v>18607.53</v>
          </cell>
          <cell r="J15">
            <v>1.01959068493151</v>
          </cell>
          <cell r="K15">
            <v>0.926900622665006</v>
          </cell>
          <cell r="L15">
            <v>150</v>
          </cell>
        </row>
        <row r="15">
          <cell r="O15" t="str">
            <v>刘新</v>
          </cell>
        </row>
        <row r="16">
          <cell r="B16">
            <v>513</v>
          </cell>
          <cell r="C16" t="str">
            <v>顺和街店</v>
          </cell>
          <cell r="D16" t="str">
            <v>西门一片</v>
          </cell>
          <cell r="E16">
            <v>4</v>
          </cell>
          <cell r="F16">
            <v>150</v>
          </cell>
          <cell r="G16">
            <v>18000</v>
          </cell>
          <cell r="H16">
            <v>19800</v>
          </cell>
          <cell r="I16">
            <v>19020.12</v>
          </cell>
          <cell r="J16">
            <v>1.05667333333333</v>
          </cell>
          <cell r="K16">
            <v>0.960612121212121</v>
          </cell>
          <cell r="L16">
            <v>150</v>
          </cell>
          <cell r="M16">
            <v>150</v>
          </cell>
          <cell r="N16" t="str">
            <v>公司奖励</v>
          </cell>
          <cell r="O16" t="str">
            <v>黄焰</v>
          </cell>
        </row>
        <row r="17">
          <cell r="B17">
            <v>111219</v>
          </cell>
          <cell r="C17" t="str">
            <v>花照壁</v>
          </cell>
          <cell r="D17" t="str">
            <v>西门一片</v>
          </cell>
          <cell r="E17">
            <v>5</v>
          </cell>
          <cell r="F17">
            <v>150</v>
          </cell>
          <cell r="G17">
            <v>16320</v>
          </cell>
          <cell r="H17">
            <v>17952</v>
          </cell>
          <cell r="I17">
            <v>16327.92</v>
          </cell>
          <cell r="J17">
            <v>1.00048529411765</v>
          </cell>
          <cell r="K17">
            <v>0.909532085561497</v>
          </cell>
          <cell r="L17">
            <v>150</v>
          </cell>
        </row>
        <row r="17">
          <cell r="O17" t="str">
            <v>李梦菊</v>
          </cell>
        </row>
        <row r="18">
          <cell r="B18">
            <v>103198</v>
          </cell>
          <cell r="C18" t="str">
            <v>贝森北路</v>
          </cell>
          <cell r="D18" t="str">
            <v>西门一片</v>
          </cell>
          <cell r="E18">
            <v>5</v>
          </cell>
          <cell r="F18">
            <v>150</v>
          </cell>
          <cell r="G18">
            <v>16320</v>
          </cell>
          <cell r="H18">
            <v>17952</v>
          </cell>
          <cell r="I18">
            <v>16438.31</v>
          </cell>
          <cell r="J18">
            <v>1.0072493872549</v>
          </cell>
          <cell r="K18">
            <v>0.91568126114082</v>
          </cell>
          <cell r="L18">
            <v>150</v>
          </cell>
          <cell r="M18">
            <v>150</v>
          </cell>
          <cell r="N18" t="str">
            <v>公司奖励</v>
          </cell>
          <cell r="O18" t="str">
            <v>肖瑶</v>
          </cell>
        </row>
        <row r="19">
          <cell r="B19">
            <v>105267</v>
          </cell>
          <cell r="C19" t="str">
            <v>蜀汉路药店</v>
          </cell>
          <cell r="D19" t="str">
            <v>西门一片</v>
          </cell>
          <cell r="E19">
            <v>6</v>
          </cell>
          <cell r="F19">
            <v>150</v>
          </cell>
          <cell r="G19">
            <v>15840</v>
          </cell>
          <cell r="H19">
            <v>17424</v>
          </cell>
          <cell r="I19">
            <v>15989.56</v>
          </cell>
          <cell r="J19">
            <v>1.00944191919192</v>
          </cell>
          <cell r="K19">
            <v>0.917674471992654</v>
          </cell>
          <cell r="L19">
            <v>150</v>
          </cell>
        </row>
        <row r="19">
          <cell r="O19" t="str">
            <v>梁娟</v>
          </cell>
        </row>
        <row r="20">
          <cell r="B20">
            <v>726</v>
          </cell>
          <cell r="C20" t="str">
            <v>交大路第三药店</v>
          </cell>
          <cell r="D20" t="str">
            <v>西门一片</v>
          </cell>
          <cell r="E20">
            <v>6</v>
          </cell>
          <cell r="F20">
            <v>150</v>
          </cell>
          <cell r="G20">
            <v>15840</v>
          </cell>
          <cell r="H20">
            <v>17424</v>
          </cell>
          <cell r="I20">
            <v>17080.34</v>
          </cell>
          <cell r="J20">
            <v>1.07830429292929</v>
          </cell>
          <cell r="K20">
            <v>0.980276629935721</v>
          </cell>
          <cell r="L20">
            <v>150</v>
          </cell>
          <cell r="M20">
            <v>150</v>
          </cell>
          <cell r="N20" t="str">
            <v>公司奖励</v>
          </cell>
          <cell r="O20" t="str">
            <v>陈文芳</v>
          </cell>
        </row>
        <row r="21">
          <cell r="B21">
            <v>399</v>
          </cell>
          <cell r="C21" t="str">
            <v>天久北巷药店</v>
          </cell>
          <cell r="D21" t="str">
            <v>西门一片</v>
          </cell>
          <cell r="E21">
            <v>7</v>
          </cell>
          <cell r="F21">
            <v>100</v>
          </cell>
          <cell r="G21">
            <v>15500</v>
          </cell>
          <cell r="H21">
            <v>17050</v>
          </cell>
          <cell r="I21">
            <v>18280.83</v>
          </cell>
          <cell r="J21">
            <v>1.17940838709677</v>
          </cell>
          <cell r="K21">
            <v>1.07218944281525</v>
          </cell>
          <cell r="L21">
            <v>100</v>
          </cell>
        </row>
        <row r="21">
          <cell r="O21" t="str">
            <v>林铃</v>
          </cell>
        </row>
        <row r="22">
          <cell r="B22">
            <v>106569</v>
          </cell>
          <cell r="C22" t="str">
            <v>大悦路店</v>
          </cell>
          <cell r="D22" t="str">
            <v>西门一片</v>
          </cell>
          <cell r="E22">
            <v>7</v>
          </cell>
          <cell r="F22">
            <v>100</v>
          </cell>
          <cell r="G22">
            <v>14400</v>
          </cell>
          <cell r="H22">
            <v>15840</v>
          </cell>
          <cell r="I22">
            <v>17412.31</v>
          </cell>
          <cell r="J22">
            <v>1.20918819444444</v>
          </cell>
          <cell r="K22">
            <v>1.0992619949495</v>
          </cell>
          <cell r="L22">
            <v>100</v>
          </cell>
          <cell r="M22">
            <v>100</v>
          </cell>
          <cell r="N22" t="str">
            <v>公司奖励</v>
          </cell>
          <cell r="O22" t="str">
            <v>李海燕</v>
          </cell>
        </row>
        <row r="23">
          <cell r="B23">
            <v>108277</v>
          </cell>
          <cell r="C23" t="str">
            <v>银沙路药店</v>
          </cell>
          <cell r="D23" t="str">
            <v>西门一片</v>
          </cell>
          <cell r="E23">
            <v>8</v>
          </cell>
          <cell r="F23">
            <v>100</v>
          </cell>
          <cell r="G23">
            <v>13920</v>
          </cell>
          <cell r="H23">
            <v>15312</v>
          </cell>
          <cell r="I23">
            <v>14118.87</v>
          </cell>
          <cell r="J23">
            <v>1.01428663793103</v>
          </cell>
          <cell r="K23">
            <v>0.922078761755486</v>
          </cell>
          <cell r="L23">
            <v>100</v>
          </cell>
          <cell r="M23">
            <v>100</v>
          </cell>
          <cell r="N23" t="str">
            <v>佳灵路</v>
          </cell>
          <cell r="O23" t="str">
            <v>高敏</v>
          </cell>
        </row>
        <row r="24">
          <cell r="B24">
            <v>102565</v>
          </cell>
          <cell r="C24" t="str">
            <v>佳灵路</v>
          </cell>
          <cell r="D24" t="str">
            <v>西门一片</v>
          </cell>
          <cell r="E24">
            <v>8</v>
          </cell>
          <cell r="F24">
            <v>100</v>
          </cell>
          <cell r="G24">
            <v>13920</v>
          </cell>
          <cell r="H24">
            <v>15312</v>
          </cell>
          <cell r="I24">
            <v>4403.56</v>
          </cell>
          <cell r="J24">
            <v>0.316347701149425</v>
          </cell>
          <cell r="K24">
            <v>0.28758881922675</v>
          </cell>
          <cell r="L24">
            <v>0</v>
          </cell>
        </row>
        <row r="24">
          <cell r="O24" t="str">
            <v>王娅</v>
          </cell>
        </row>
        <row r="25">
          <cell r="B25">
            <v>105910</v>
          </cell>
          <cell r="C25" t="str">
            <v>紫薇东路</v>
          </cell>
          <cell r="D25" t="str">
            <v>西门一片</v>
          </cell>
          <cell r="E25">
            <v>9</v>
          </cell>
          <cell r="F25">
            <v>100</v>
          </cell>
          <cell r="G25">
            <v>13200</v>
          </cell>
          <cell r="H25">
            <v>14520</v>
          </cell>
          <cell r="I25">
            <v>14463.02</v>
          </cell>
          <cell r="J25">
            <v>1.09568333333333</v>
          </cell>
          <cell r="K25">
            <v>0.996075757575758</v>
          </cell>
          <cell r="L25">
            <v>100</v>
          </cell>
          <cell r="M25">
            <v>100</v>
          </cell>
          <cell r="N25" t="str">
            <v>西部店</v>
          </cell>
          <cell r="O25" t="str">
            <v>李秀丽</v>
          </cell>
        </row>
        <row r="26">
          <cell r="B26">
            <v>311</v>
          </cell>
          <cell r="C26" t="str">
            <v>西部店</v>
          </cell>
          <cell r="D26" t="str">
            <v>西门一片</v>
          </cell>
          <cell r="E26">
            <v>9</v>
          </cell>
          <cell r="F26">
            <v>100</v>
          </cell>
          <cell r="G26">
            <v>14300</v>
          </cell>
          <cell r="H26">
            <v>15730</v>
          </cell>
          <cell r="I26">
            <v>4004.3</v>
          </cell>
          <cell r="J26">
            <v>0.280020979020979</v>
          </cell>
          <cell r="K26">
            <v>0.254564526382708</v>
          </cell>
          <cell r="L26">
            <v>0</v>
          </cell>
        </row>
        <row r="26">
          <cell r="O26" t="str">
            <v>杨素芬</v>
          </cell>
        </row>
        <row r="27">
          <cell r="B27">
            <v>745</v>
          </cell>
          <cell r="C27" t="str">
            <v>金沙路药店</v>
          </cell>
          <cell r="D27" t="str">
            <v>西门一片</v>
          </cell>
          <cell r="E27">
            <v>9</v>
          </cell>
          <cell r="F27">
            <v>100</v>
          </cell>
          <cell r="G27">
            <v>12480</v>
          </cell>
          <cell r="H27">
            <v>13728</v>
          </cell>
          <cell r="I27">
            <v>13227.24</v>
          </cell>
          <cell r="J27">
            <v>1.059875</v>
          </cell>
          <cell r="K27">
            <v>0.963522727272727</v>
          </cell>
          <cell r="L27">
            <v>100</v>
          </cell>
        </row>
        <row r="27">
          <cell r="O27" t="str">
            <v>何姣姣</v>
          </cell>
        </row>
        <row r="28">
          <cell r="B28">
            <v>117310</v>
          </cell>
          <cell r="C28" t="str">
            <v>长寿路</v>
          </cell>
          <cell r="D28" t="str">
            <v>西门一片</v>
          </cell>
          <cell r="E28">
            <v>10</v>
          </cell>
          <cell r="F28">
            <v>100</v>
          </cell>
          <cell r="G28">
            <v>10080</v>
          </cell>
          <cell r="H28">
            <v>11088</v>
          </cell>
          <cell r="I28">
            <v>13337.8</v>
          </cell>
          <cell r="J28">
            <v>1.32319444444444</v>
          </cell>
          <cell r="K28">
            <v>1.20290404040404</v>
          </cell>
          <cell r="L28">
            <v>100</v>
          </cell>
          <cell r="M28">
            <v>100</v>
          </cell>
          <cell r="N28" t="str">
            <v>公司奖励</v>
          </cell>
          <cell r="O28" t="str">
            <v>吴湘燏</v>
          </cell>
        </row>
        <row r="29">
          <cell r="B29">
            <v>118151</v>
          </cell>
          <cell r="C29" t="str">
            <v>沙湾东一路</v>
          </cell>
          <cell r="D29" t="str">
            <v>西门一片</v>
          </cell>
          <cell r="E29">
            <v>10</v>
          </cell>
          <cell r="F29">
            <v>100</v>
          </cell>
          <cell r="G29">
            <v>9600</v>
          </cell>
          <cell r="H29">
            <v>10560</v>
          </cell>
          <cell r="I29">
            <v>3743.56</v>
          </cell>
          <cell r="J29">
            <v>0.389954166666667</v>
          </cell>
          <cell r="K29">
            <v>0.354503787878788</v>
          </cell>
          <cell r="L29">
            <v>0</v>
          </cell>
        </row>
        <row r="29">
          <cell r="O29" t="str">
            <v>杨红</v>
          </cell>
        </row>
        <row r="30">
          <cell r="B30">
            <v>112415</v>
          </cell>
          <cell r="C30" t="str">
            <v>五福桥东路</v>
          </cell>
          <cell r="D30" t="str">
            <v>西门一片</v>
          </cell>
          <cell r="E30">
            <v>11</v>
          </cell>
          <cell r="F30">
            <v>100</v>
          </cell>
          <cell r="G30">
            <v>9120</v>
          </cell>
          <cell r="H30">
            <v>10032</v>
          </cell>
          <cell r="I30">
            <v>9610.91</v>
          </cell>
          <cell r="J30">
            <v>1.05382785087719</v>
          </cell>
          <cell r="K30">
            <v>0.958025318979266</v>
          </cell>
          <cell r="L30">
            <v>100</v>
          </cell>
          <cell r="M30">
            <v>100</v>
          </cell>
          <cell r="N30" t="str">
            <v>公司奖励</v>
          </cell>
          <cell r="O30" t="str">
            <v>黄娟</v>
          </cell>
        </row>
        <row r="31">
          <cell r="B31">
            <v>339</v>
          </cell>
          <cell r="C31" t="str">
            <v>沙河源药店</v>
          </cell>
          <cell r="D31" t="str">
            <v>西门一片</v>
          </cell>
          <cell r="E31">
            <v>11</v>
          </cell>
          <cell r="F31">
            <v>100</v>
          </cell>
          <cell r="G31">
            <v>9120</v>
          </cell>
          <cell r="H31">
            <v>10032</v>
          </cell>
          <cell r="I31">
            <v>9347.05</v>
          </cell>
          <cell r="J31">
            <v>1.02489583333333</v>
          </cell>
          <cell r="K31">
            <v>0.931723484848485</v>
          </cell>
          <cell r="L31">
            <v>100</v>
          </cell>
        </row>
        <row r="31">
          <cell r="O31" t="str">
            <v>李秀芳</v>
          </cell>
        </row>
        <row r="32">
          <cell r="B32">
            <v>727</v>
          </cell>
          <cell r="C32" t="str">
            <v>黄苑东街药店</v>
          </cell>
          <cell r="D32" t="str">
            <v>西门一片</v>
          </cell>
          <cell r="E32">
            <v>12</v>
          </cell>
          <cell r="F32">
            <v>50</v>
          </cell>
          <cell r="G32">
            <v>9120</v>
          </cell>
          <cell r="H32">
            <v>10032</v>
          </cell>
          <cell r="I32">
            <v>9216.86</v>
          </cell>
          <cell r="J32">
            <v>1.01062061403509</v>
          </cell>
          <cell r="K32">
            <v>0.918746012759171</v>
          </cell>
          <cell r="L32">
            <v>50</v>
          </cell>
        </row>
        <row r="32">
          <cell r="O32" t="str">
            <v>马艺芮</v>
          </cell>
        </row>
        <row r="33">
          <cell r="B33">
            <v>115971</v>
          </cell>
          <cell r="C33" t="str">
            <v>天顺路店</v>
          </cell>
          <cell r="D33" t="str">
            <v>西门一片</v>
          </cell>
          <cell r="E33">
            <v>12</v>
          </cell>
          <cell r="F33">
            <v>50</v>
          </cell>
          <cell r="G33">
            <v>8840</v>
          </cell>
          <cell r="H33">
            <v>9724</v>
          </cell>
          <cell r="I33">
            <v>11625.96</v>
          </cell>
          <cell r="J33">
            <v>1.31515384615385</v>
          </cell>
          <cell r="K33">
            <v>1.19559440559441</v>
          </cell>
          <cell r="L33">
            <v>50</v>
          </cell>
          <cell r="M33">
            <v>50</v>
          </cell>
          <cell r="N33" t="str">
            <v>公司奖励</v>
          </cell>
          <cell r="O33" t="str">
            <v>晏玲</v>
          </cell>
        </row>
        <row r="34">
          <cell r="B34">
            <v>730</v>
          </cell>
          <cell r="C34" t="str">
            <v>新都区新繁镇繁江北路药店</v>
          </cell>
          <cell r="D34" t="str">
            <v>西门二片</v>
          </cell>
          <cell r="E34">
            <v>1</v>
          </cell>
          <cell r="F34">
            <v>150</v>
          </cell>
          <cell r="G34">
            <v>23000</v>
          </cell>
          <cell r="H34">
            <v>25300</v>
          </cell>
          <cell r="I34">
            <v>13755.19</v>
          </cell>
          <cell r="J34">
            <v>0.598051739130435</v>
          </cell>
          <cell r="K34">
            <v>0.543683399209486</v>
          </cell>
          <cell r="L34">
            <v>0</v>
          </cell>
        </row>
        <row r="34">
          <cell r="O34" t="str">
            <v>黄雨</v>
          </cell>
        </row>
        <row r="35">
          <cell r="B35">
            <v>107658</v>
          </cell>
          <cell r="C35" t="str">
            <v>新都区新都街道万和北路药店</v>
          </cell>
          <cell r="D35" t="str">
            <v>西门二片</v>
          </cell>
          <cell r="E35">
            <v>1</v>
          </cell>
          <cell r="F35">
            <v>150</v>
          </cell>
          <cell r="G35">
            <v>19680</v>
          </cell>
          <cell r="H35">
            <v>21648</v>
          </cell>
          <cell r="I35">
            <v>14122.72</v>
          </cell>
          <cell r="J35">
            <v>0.717617886178862</v>
          </cell>
          <cell r="K35">
            <v>0.652379896526238</v>
          </cell>
          <cell r="L35">
            <v>0</v>
          </cell>
        </row>
        <row r="35">
          <cell r="O35" t="str">
            <v>廖红</v>
          </cell>
        </row>
        <row r="36">
          <cell r="B36">
            <v>709</v>
          </cell>
          <cell r="C36" t="str">
            <v>新都区马超东路店</v>
          </cell>
          <cell r="D36" t="str">
            <v>西门二片</v>
          </cell>
          <cell r="E36">
            <v>2</v>
          </cell>
          <cell r="F36">
            <v>100</v>
          </cell>
          <cell r="G36">
            <v>17500</v>
          </cell>
          <cell r="H36">
            <v>19250</v>
          </cell>
          <cell r="I36">
            <v>7378.39</v>
          </cell>
          <cell r="J36">
            <v>0.421622285714286</v>
          </cell>
          <cell r="K36">
            <v>0.383292987012987</v>
          </cell>
          <cell r="L36">
            <v>0</v>
          </cell>
        </row>
        <row r="36">
          <cell r="O36" t="e">
            <v>#N/A</v>
          </cell>
        </row>
        <row r="37">
          <cell r="B37">
            <v>329</v>
          </cell>
          <cell r="C37" t="str">
            <v>温江店</v>
          </cell>
          <cell r="D37" t="str">
            <v>西门二片</v>
          </cell>
          <cell r="E37">
            <v>2</v>
          </cell>
          <cell r="F37">
            <v>100</v>
          </cell>
          <cell r="G37">
            <v>15600</v>
          </cell>
          <cell r="H37">
            <v>17160</v>
          </cell>
          <cell r="I37">
            <v>60108.71</v>
          </cell>
          <cell r="J37">
            <v>3.85312243589744</v>
          </cell>
          <cell r="K37">
            <v>3.50283857808858</v>
          </cell>
          <cell r="L37">
            <v>100</v>
          </cell>
          <cell r="M37">
            <v>100</v>
          </cell>
          <cell r="N37" t="str">
            <v>马超东路</v>
          </cell>
          <cell r="O37" t="str">
            <v>夏彩红</v>
          </cell>
        </row>
        <row r="38">
          <cell r="B38">
            <v>106399</v>
          </cell>
          <cell r="C38" t="str">
            <v>蜀辉路店</v>
          </cell>
          <cell r="D38" t="str">
            <v>西门二片</v>
          </cell>
          <cell r="E38">
            <v>3</v>
          </cell>
          <cell r="F38">
            <v>100</v>
          </cell>
          <cell r="G38">
            <v>15600</v>
          </cell>
          <cell r="H38">
            <v>17160</v>
          </cell>
          <cell r="I38">
            <v>15813.81</v>
          </cell>
          <cell r="J38">
            <v>1.01370576923077</v>
          </cell>
          <cell r="K38">
            <v>0.921550699300699</v>
          </cell>
          <cell r="L38">
            <v>100</v>
          </cell>
          <cell r="M38">
            <v>100</v>
          </cell>
          <cell r="N38" t="str">
            <v>温江江安路</v>
          </cell>
          <cell r="O38" t="str">
            <v>潘恒旭</v>
          </cell>
        </row>
        <row r="39">
          <cell r="B39">
            <v>101453</v>
          </cell>
          <cell r="C39" t="str">
            <v>温江区公平街道江安路药店</v>
          </cell>
          <cell r="D39" t="str">
            <v>西门二片</v>
          </cell>
          <cell r="E39">
            <v>3</v>
          </cell>
          <cell r="F39">
            <v>100</v>
          </cell>
          <cell r="G39">
            <v>15500</v>
          </cell>
          <cell r="H39">
            <v>17050</v>
          </cell>
          <cell r="I39">
            <v>10441.62</v>
          </cell>
          <cell r="J39">
            <v>0.673652903225807</v>
          </cell>
          <cell r="K39">
            <v>0.612411730205279</v>
          </cell>
          <cell r="L39">
            <v>0</v>
          </cell>
        </row>
        <row r="39">
          <cell r="O39" t="str">
            <v>王慧</v>
          </cell>
        </row>
        <row r="40">
          <cell r="B40">
            <v>120844</v>
          </cell>
          <cell r="C40" t="str">
            <v>彭州致和路店</v>
          </cell>
          <cell r="D40" t="str">
            <v>西门二片</v>
          </cell>
          <cell r="E40">
            <v>4</v>
          </cell>
          <cell r="F40">
            <v>100</v>
          </cell>
          <cell r="G40">
            <v>13920</v>
          </cell>
          <cell r="H40">
            <v>15312</v>
          </cell>
          <cell r="I40">
            <v>15920.58</v>
          </cell>
          <cell r="J40">
            <v>1.14371982758621</v>
          </cell>
          <cell r="K40">
            <v>1.03974529780564</v>
          </cell>
          <cell r="L40">
            <v>100</v>
          </cell>
        </row>
        <row r="40">
          <cell r="O40" t="str">
            <v>黄伦倩</v>
          </cell>
        </row>
        <row r="41">
          <cell r="B41">
            <v>114286</v>
          </cell>
          <cell r="C41" t="str">
            <v>光华北五路店</v>
          </cell>
          <cell r="D41" t="str">
            <v>西门二片</v>
          </cell>
          <cell r="E41">
            <v>4</v>
          </cell>
          <cell r="F41">
            <v>100</v>
          </cell>
          <cell r="G41">
            <v>12000</v>
          </cell>
          <cell r="H41">
            <v>13200</v>
          </cell>
          <cell r="I41">
            <v>14979.4</v>
          </cell>
          <cell r="J41">
            <v>1.24828333333333</v>
          </cell>
          <cell r="K41">
            <v>1.13480303030303</v>
          </cell>
          <cell r="L41">
            <v>100</v>
          </cell>
          <cell r="M41">
            <v>100</v>
          </cell>
          <cell r="N41" t="str">
            <v>公司奖励</v>
          </cell>
          <cell r="O41" t="str">
            <v>吕显杨</v>
          </cell>
        </row>
        <row r="42">
          <cell r="B42">
            <v>752</v>
          </cell>
          <cell r="C42" t="str">
            <v>武侯区聚萃街药店</v>
          </cell>
          <cell r="D42" t="str">
            <v>西门二片</v>
          </cell>
          <cell r="E42">
            <v>5</v>
          </cell>
          <cell r="F42">
            <v>100</v>
          </cell>
          <cell r="G42">
            <v>9600</v>
          </cell>
          <cell r="H42">
            <v>10560</v>
          </cell>
          <cell r="I42">
            <v>4763</v>
          </cell>
          <cell r="J42">
            <v>0.496145833333333</v>
          </cell>
          <cell r="K42">
            <v>0.451041666666667</v>
          </cell>
          <cell r="L42">
            <v>0</v>
          </cell>
        </row>
        <row r="42">
          <cell r="O42" t="str">
            <v>李俊俐</v>
          </cell>
        </row>
        <row r="43">
          <cell r="B43">
            <v>112888</v>
          </cell>
          <cell r="C43" t="str">
            <v>双楠店</v>
          </cell>
          <cell r="D43" t="str">
            <v>西门二片</v>
          </cell>
          <cell r="E43">
            <v>5</v>
          </cell>
          <cell r="F43">
            <v>100</v>
          </cell>
          <cell r="G43">
            <v>9600</v>
          </cell>
          <cell r="H43">
            <v>10560</v>
          </cell>
          <cell r="I43">
            <v>10497.18</v>
          </cell>
          <cell r="J43">
            <v>1.09345625</v>
          </cell>
          <cell r="K43">
            <v>0.994051136363636</v>
          </cell>
          <cell r="L43">
            <v>100</v>
          </cell>
          <cell r="M43">
            <v>100</v>
          </cell>
          <cell r="N43" t="str">
            <v>公司奖励</v>
          </cell>
          <cell r="O43" t="str">
            <v>张雪2</v>
          </cell>
        </row>
        <row r="44">
          <cell r="B44">
            <v>570</v>
          </cell>
          <cell r="C44" t="str">
            <v>大石西路药店</v>
          </cell>
          <cell r="D44" t="str">
            <v>西门二片</v>
          </cell>
          <cell r="E44">
            <v>5</v>
          </cell>
          <cell r="F44">
            <v>100</v>
          </cell>
          <cell r="G44">
            <v>9600</v>
          </cell>
          <cell r="H44">
            <v>10560</v>
          </cell>
          <cell r="I44">
            <v>10352.81</v>
          </cell>
          <cell r="J44">
            <v>1.07841770833333</v>
          </cell>
          <cell r="K44">
            <v>0.980379734848485</v>
          </cell>
          <cell r="L44">
            <v>100</v>
          </cell>
        </row>
        <row r="44">
          <cell r="O44" t="str">
            <v>毛玉</v>
          </cell>
        </row>
        <row r="45">
          <cell r="B45">
            <v>113833</v>
          </cell>
          <cell r="C45" t="str">
            <v>光华西一路</v>
          </cell>
          <cell r="D45" t="str">
            <v>西门二片</v>
          </cell>
          <cell r="E45">
            <v>6</v>
          </cell>
          <cell r="F45">
            <v>100</v>
          </cell>
          <cell r="G45">
            <v>8760</v>
          </cell>
          <cell r="H45">
            <v>9636</v>
          </cell>
          <cell r="I45">
            <v>10856.12</v>
          </cell>
          <cell r="J45">
            <v>1.23928310502283</v>
          </cell>
          <cell r="K45">
            <v>1.12662100456621</v>
          </cell>
          <cell r="L45">
            <v>100</v>
          </cell>
          <cell r="M45">
            <v>100</v>
          </cell>
          <cell r="N45" t="str">
            <v>公司奖励</v>
          </cell>
          <cell r="O45" t="str">
            <v>李玉先</v>
          </cell>
        </row>
        <row r="46">
          <cell r="B46">
            <v>104429</v>
          </cell>
          <cell r="C46" t="str">
            <v>大华街药店</v>
          </cell>
          <cell r="D46" t="str">
            <v>西门二片</v>
          </cell>
          <cell r="E46">
            <v>6</v>
          </cell>
          <cell r="F46">
            <v>100</v>
          </cell>
          <cell r="G46">
            <v>8400</v>
          </cell>
          <cell r="H46">
            <v>9240</v>
          </cell>
          <cell r="I46">
            <v>8753.61</v>
          </cell>
          <cell r="J46">
            <v>1.04209642857143</v>
          </cell>
          <cell r="K46">
            <v>0.94736038961039</v>
          </cell>
          <cell r="L46">
            <v>100</v>
          </cell>
        </row>
        <row r="46">
          <cell r="O46" t="str">
            <v>李雪</v>
          </cell>
        </row>
        <row r="47">
          <cell r="B47">
            <v>118951</v>
          </cell>
          <cell r="C47" t="str">
            <v>金祥店</v>
          </cell>
          <cell r="D47" t="str">
            <v>西门二片</v>
          </cell>
          <cell r="E47">
            <v>6</v>
          </cell>
          <cell r="F47">
            <v>100</v>
          </cell>
          <cell r="G47">
            <v>8400</v>
          </cell>
          <cell r="H47">
            <v>9240</v>
          </cell>
          <cell r="I47">
            <v>8925.48</v>
          </cell>
          <cell r="J47">
            <v>1.06255714285714</v>
          </cell>
          <cell r="K47">
            <v>0.965961038961039</v>
          </cell>
          <cell r="L47">
            <v>100</v>
          </cell>
        </row>
        <row r="47">
          <cell r="O47" t="str">
            <v>黄莉1</v>
          </cell>
        </row>
        <row r="48">
          <cell r="B48">
            <v>113025</v>
          </cell>
          <cell r="C48" t="str">
            <v>蜀兴路店</v>
          </cell>
          <cell r="D48" t="str">
            <v>西门二片</v>
          </cell>
          <cell r="E48">
            <v>7</v>
          </cell>
          <cell r="F48">
            <v>100</v>
          </cell>
          <cell r="G48">
            <v>8160</v>
          </cell>
          <cell r="H48">
            <v>8976</v>
          </cell>
          <cell r="I48">
            <v>9240.19</v>
          </cell>
          <cell r="J48">
            <v>1.1323762254902</v>
          </cell>
          <cell r="K48">
            <v>1.02943293226381</v>
          </cell>
          <cell r="L48">
            <v>100</v>
          </cell>
        </row>
        <row r="48">
          <cell r="O48" t="str">
            <v>张阿几</v>
          </cell>
        </row>
        <row r="49">
          <cell r="B49">
            <v>116773</v>
          </cell>
          <cell r="C49" t="str">
            <v>经一路店</v>
          </cell>
          <cell r="D49" t="str">
            <v>西门二片</v>
          </cell>
          <cell r="E49">
            <v>7</v>
          </cell>
          <cell r="F49">
            <v>100</v>
          </cell>
          <cell r="G49">
            <v>8000</v>
          </cell>
          <cell r="H49">
            <v>8800</v>
          </cell>
          <cell r="I49">
            <v>9801.9</v>
          </cell>
          <cell r="J49">
            <v>1.2252375</v>
          </cell>
          <cell r="K49">
            <v>1.11385227272727</v>
          </cell>
          <cell r="L49">
            <v>100</v>
          </cell>
          <cell r="M49">
            <v>100</v>
          </cell>
          <cell r="N49" t="str">
            <v>公司奖励</v>
          </cell>
          <cell r="O49" t="str">
            <v>程改</v>
          </cell>
        </row>
        <row r="50">
          <cell r="B50">
            <v>119263</v>
          </cell>
          <cell r="C50" t="str">
            <v>蜀源路店</v>
          </cell>
          <cell r="D50" t="str">
            <v>西门二片</v>
          </cell>
          <cell r="E50">
            <v>8</v>
          </cell>
          <cell r="F50">
            <v>100</v>
          </cell>
          <cell r="G50">
            <v>7680</v>
          </cell>
          <cell r="H50">
            <v>8448</v>
          </cell>
          <cell r="I50">
            <v>13765.5</v>
          </cell>
          <cell r="J50">
            <v>1.7923828125</v>
          </cell>
          <cell r="K50">
            <v>1.62943892045455</v>
          </cell>
          <cell r="L50">
            <v>100</v>
          </cell>
          <cell r="M50">
            <v>100</v>
          </cell>
          <cell r="N50" t="str">
            <v>公司奖励</v>
          </cell>
          <cell r="O50" t="str">
            <v>邹芊</v>
          </cell>
        </row>
        <row r="51">
          <cell r="B51">
            <v>122906</v>
          </cell>
          <cell r="C51" t="str">
            <v>医贸大道店</v>
          </cell>
          <cell r="D51" t="str">
            <v>西门二片</v>
          </cell>
          <cell r="E51">
            <v>8</v>
          </cell>
          <cell r="F51">
            <v>100</v>
          </cell>
          <cell r="G51">
            <v>7680</v>
          </cell>
          <cell r="H51">
            <v>8448</v>
          </cell>
          <cell r="I51">
            <v>3707.76</v>
          </cell>
          <cell r="J51">
            <v>0.48278125</v>
          </cell>
          <cell r="K51">
            <v>0.438892045454545</v>
          </cell>
          <cell r="L51">
            <v>0</v>
          </cell>
        </row>
        <row r="51">
          <cell r="O51" t="str">
            <v>唐倩</v>
          </cell>
        </row>
        <row r="52">
          <cell r="B52">
            <v>113298</v>
          </cell>
          <cell r="C52" t="str">
            <v>逸都路店</v>
          </cell>
          <cell r="D52" t="str">
            <v>西门二片</v>
          </cell>
          <cell r="E52">
            <v>9</v>
          </cell>
          <cell r="F52">
            <v>50</v>
          </cell>
          <cell r="G52">
            <v>7200</v>
          </cell>
          <cell r="H52">
            <v>7920</v>
          </cell>
          <cell r="I52">
            <v>1938.98</v>
          </cell>
          <cell r="J52">
            <v>0.269302777777778</v>
          </cell>
          <cell r="K52">
            <v>0.244820707070707</v>
          </cell>
          <cell r="L52">
            <v>0</v>
          </cell>
        </row>
        <row r="52">
          <cell r="O52" t="e">
            <v>#N/A</v>
          </cell>
        </row>
        <row r="53">
          <cell r="B53">
            <v>307</v>
          </cell>
          <cell r="C53" t="str">
            <v>旗舰店</v>
          </cell>
          <cell r="D53" t="str">
            <v>旗舰片区</v>
          </cell>
          <cell r="E53">
            <v>1</v>
          </cell>
          <cell r="F53">
            <v>200</v>
          </cell>
          <cell r="G53">
            <v>135000</v>
          </cell>
          <cell r="H53">
            <v>148500</v>
          </cell>
          <cell r="I53">
            <v>82578.44</v>
          </cell>
          <cell r="J53">
            <v>0.611692148148148</v>
          </cell>
          <cell r="K53">
            <v>0.556083771043771</v>
          </cell>
          <cell r="L53">
            <v>0</v>
          </cell>
        </row>
        <row r="53">
          <cell r="O53" t="e">
            <v>#N/A</v>
          </cell>
        </row>
        <row r="54">
          <cell r="B54">
            <v>750</v>
          </cell>
          <cell r="C54" t="str">
            <v>成都成汉太极大药房有限公司</v>
          </cell>
          <cell r="D54" t="str">
            <v>旗舰片区</v>
          </cell>
          <cell r="E54">
            <v>2</v>
          </cell>
          <cell r="F54">
            <v>200</v>
          </cell>
          <cell r="G54">
            <v>50400</v>
          </cell>
          <cell r="H54">
            <v>55440</v>
          </cell>
          <cell r="I54">
            <v>50786.57</v>
          </cell>
          <cell r="J54">
            <v>1.00767003968254</v>
          </cell>
          <cell r="K54">
            <v>0.916063672438672</v>
          </cell>
          <cell r="L54">
            <v>200</v>
          </cell>
        </row>
        <row r="54">
          <cell r="O54" t="str">
            <v>蒋雪琴</v>
          </cell>
        </row>
        <row r="55">
          <cell r="B55">
            <v>742</v>
          </cell>
          <cell r="C55" t="str">
            <v>庆云南街药店</v>
          </cell>
          <cell r="D55" t="str">
            <v>旗舰片区</v>
          </cell>
          <cell r="E55">
            <v>2</v>
          </cell>
          <cell r="F55">
            <v>200</v>
          </cell>
          <cell r="G55">
            <v>22500</v>
          </cell>
          <cell r="H55">
            <v>24750</v>
          </cell>
          <cell r="I55">
            <v>23003.4</v>
          </cell>
          <cell r="J55">
            <v>1.02237333333333</v>
          </cell>
          <cell r="K55">
            <v>0.929430303030303</v>
          </cell>
          <cell r="L55">
            <v>200</v>
          </cell>
          <cell r="M55">
            <v>200</v>
          </cell>
          <cell r="N55" t="str">
            <v>公司奖励</v>
          </cell>
          <cell r="O55" t="e">
            <v>#N/A</v>
          </cell>
        </row>
        <row r="56">
          <cell r="B56">
            <v>106066</v>
          </cell>
          <cell r="C56" t="str">
            <v>梨花街</v>
          </cell>
          <cell r="D56" t="str">
            <v>旗舰片区</v>
          </cell>
          <cell r="E56">
            <v>3</v>
          </cell>
          <cell r="F56">
            <v>100</v>
          </cell>
          <cell r="G56">
            <v>16250</v>
          </cell>
          <cell r="H56">
            <v>17875</v>
          </cell>
          <cell r="I56">
            <v>16867.31</v>
          </cell>
          <cell r="J56">
            <v>1.03798830769231</v>
          </cell>
          <cell r="K56">
            <v>0.943625734265734</v>
          </cell>
          <cell r="L56">
            <v>100</v>
          </cell>
          <cell r="M56">
            <v>100</v>
          </cell>
          <cell r="N56" t="str">
            <v>公司奖励</v>
          </cell>
          <cell r="O56" t="e">
            <v>#N/A</v>
          </cell>
        </row>
        <row r="57">
          <cell r="B57">
            <v>106485</v>
          </cell>
          <cell r="C57" t="str">
            <v>元华二巷</v>
          </cell>
          <cell r="D57" t="str">
            <v>旗舰片区</v>
          </cell>
          <cell r="E57">
            <v>3</v>
          </cell>
          <cell r="F57">
            <v>100</v>
          </cell>
          <cell r="G57">
            <v>13200</v>
          </cell>
          <cell r="H57">
            <v>14520</v>
          </cell>
          <cell r="I57">
            <v>13505.02</v>
          </cell>
          <cell r="J57">
            <v>1.02310757575758</v>
          </cell>
          <cell r="K57">
            <v>0.930097796143251</v>
          </cell>
          <cell r="L57">
            <v>100</v>
          </cell>
        </row>
        <row r="57">
          <cell r="O57" t="e">
            <v>#N/A</v>
          </cell>
        </row>
        <row r="58">
          <cell r="B58">
            <v>106865</v>
          </cell>
          <cell r="C58" t="str">
            <v>丝竹路</v>
          </cell>
          <cell r="D58" t="str">
            <v>旗舰片区</v>
          </cell>
          <cell r="E58">
            <v>4</v>
          </cell>
          <cell r="F58">
            <v>0</v>
          </cell>
          <cell r="G58">
            <v>10920</v>
          </cell>
          <cell r="H58">
            <v>12012</v>
          </cell>
          <cell r="I58">
            <v>5157.7</v>
          </cell>
          <cell r="J58">
            <v>0.47231684981685</v>
          </cell>
          <cell r="K58">
            <v>0.429378954378954</v>
          </cell>
          <cell r="L58">
            <v>0</v>
          </cell>
        </row>
        <row r="58">
          <cell r="O58" t="e">
            <v>#N/A</v>
          </cell>
        </row>
        <row r="59">
          <cell r="B59">
            <v>102935</v>
          </cell>
          <cell r="C59" t="str">
            <v>青羊区童子街</v>
          </cell>
          <cell r="D59" t="str">
            <v>旗舰片区</v>
          </cell>
          <cell r="E59">
            <v>4</v>
          </cell>
          <cell r="F59">
            <v>100</v>
          </cell>
          <cell r="G59">
            <v>10800</v>
          </cell>
          <cell r="H59">
            <v>11880</v>
          </cell>
          <cell r="I59">
            <v>11094.32</v>
          </cell>
          <cell r="J59">
            <v>1.02725185185185</v>
          </cell>
          <cell r="K59">
            <v>0.93386531986532</v>
          </cell>
          <cell r="L59">
            <v>100</v>
          </cell>
          <cell r="M59">
            <v>100</v>
          </cell>
          <cell r="N59" t="str">
            <v>科华北路</v>
          </cell>
          <cell r="O59" t="e">
            <v>#N/A</v>
          </cell>
        </row>
        <row r="60">
          <cell r="B60">
            <v>116919</v>
          </cell>
          <cell r="C60" t="str">
            <v>科华北路</v>
          </cell>
          <cell r="D60" t="str">
            <v>旗舰片区</v>
          </cell>
          <cell r="E60">
            <v>4</v>
          </cell>
          <cell r="F60">
            <v>100</v>
          </cell>
          <cell r="G60">
            <v>10800</v>
          </cell>
          <cell r="H60">
            <v>11880</v>
          </cell>
          <cell r="I60">
            <v>6341.86</v>
          </cell>
          <cell r="J60">
            <v>0.587209259259259</v>
          </cell>
          <cell r="K60">
            <v>0.533826599326599</v>
          </cell>
          <cell r="L60">
            <v>0</v>
          </cell>
        </row>
        <row r="60">
          <cell r="O60" t="e">
            <v>#N/A</v>
          </cell>
        </row>
        <row r="61">
          <cell r="B61">
            <v>587</v>
          </cell>
          <cell r="C61" t="str">
            <v>都江堰景中路店</v>
          </cell>
          <cell r="D61" t="str">
            <v>都江堰片区</v>
          </cell>
          <cell r="E61">
            <v>1</v>
          </cell>
          <cell r="F61">
            <v>150</v>
          </cell>
          <cell r="G61">
            <v>13720</v>
          </cell>
          <cell r="H61">
            <v>15092</v>
          </cell>
          <cell r="I61">
            <v>13774.51</v>
          </cell>
          <cell r="J61">
            <v>1.00397303206997</v>
          </cell>
          <cell r="K61">
            <v>0.912702756427246</v>
          </cell>
          <cell r="L61">
            <v>150</v>
          </cell>
        </row>
        <row r="61">
          <cell r="O61" t="str">
            <v>杨科</v>
          </cell>
        </row>
        <row r="62">
          <cell r="B62">
            <v>704</v>
          </cell>
          <cell r="C62" t="str">
            <v>都江堰奎光路中段药店</v>
          </cell>
          <cell r="D62" t="str">
            <v>都江堰片区</v>
          </cell>
          <cell r="E62">
            <v>1</v>
          </cell>
          <cell r="F62">
            <v>150</v>
          </cell>
          <cell r="G62">
            <v>11480</v>
          </cell>
          <cell r="H62">
            <v>12628</v>
          </cell>
          <cell r="I62">
            <v>11747.72</v>
          </cell>
          <cell r="J62">
            <v>1.02332055749129</v>
          </cell>
          <cell r="K62">
            <v>0.930291415901172</v>
          </cell>
          <cell r="L62">
            <v>150</v>
          </cell>
          <cell r="M62">
            <v>150</v>
          </cell>
          <cell r="N62" t="str">
            <v>公司奖励</v>
          </cell>
          <cell r="O62" t="str">
            <v>韩启敏</v>
          </cell>
        </row>
        <row r="63">
          <cell r="B63">
            <v>738</v>
          </cell>
          <cell r="C63" t="str">
            <v>都江堰市蒲阳路药店</v>
          </cell>
          <cell r="D63" t="str">
            <v>都江堰片区</v>
          </cell>
          <cell r="E63">
            <v>2</v>
          </cell>
          <cell r="F63">
            <v>100</v>
          </cell>
          <cell r="G63">
            <v>11200</v>
          </cell>
          <cell r="H63">
            <v>12320</v>
          </cell>
          <cell r="I63">
            <v>11385.45</v>
          </cell>
          <cell r="J63">
            <v>1.01655803571429</v>
          </cell>
          <cell r="K63">
            <v>0.924143668831169</v>
          </cell>
          <cell r="L63">
            <v>100</v>
          </cell>
        </row>
        <row r="63">
          <cell r="O63" t="str">
            <v>周有惠</v>
          </cell>
        </row>
        <row r="64">
          <cell r="B64">
            <v>710</v>
          </cell>
          <cell r="C64" t="str">
            <v>都江堰市蒲阳镇堰问道西路药店</v>
          </cell>
          <cell r="D64" t="str">
            <v>都江堰片区</v>
          </cell>
          <cell r="E64">
            <v>2</v>
          </cell>
          <cell r="F64">
            <v>100</v>
          </cell>
          <cell r="G64">
            <v>10640</v>
          </cell>
          <cell r="H64">
            <v>11704</v>
          </cell>
          <cell r="I64">
            <v>11496.03</v>
          </cell>
          <cell r="J64">
            <v>1.08045394736842</v>
          </cell>
          <cell r="K64">
            <v>0.982230861244019</v>
          </cell>
          <cell r="L64">
            <v>100</v>
          </cell>
          <cell r="M64">
            <v>100</v>
          </cell>
          <cell r="N64" t="str">
            <v>公司奖励</v>
          </cell>
          <cell r="O64" t="str">
            <v>吴志海</v>
          </cell>
        </row>
        <row r="65">
          <cell r="B65">
            <v>706</v>
          </cell>
          <cell r="C65" t="str">
            <v>都江堰幸福镇翔凤路药店</v>
          </cell>
          <cell r="D65" t="str">
            <v>都江堰片区</v>
          </cell>
          <cell r="E65">
            <v>3</v>
          </cell>
          <cell r="F65">
            <v>100</v>
          </cell>
          <cell r="G65">
            <v>10360</v>
          </cell>
          <cell r="H65">
            <v>11396</v>
          </cell>
          <cell r="I65">
            <v>12124.76</v>
          </cell>
          <cell r="J65">
            <v>1.17034362934363</v>
          </cell>
          <cell r="K65">
            <v>1.06394875394875</v>
          </cell>
          <cell r="L65">
            <v>100</v>
          </cell>
          <cell r="M65">
            <v>100</v>
          </cell>
          <cell r="N65" t="str">
            <v>公司奖励</v>
          </cell>
          <cell r="O65" t="str">
            <v>杨文英</v>
          </cell>
        </row>
        <row r="66">
          <cell r="B66">
            <v>351</v>
          </cell>
          <cell r="C66" t="str">
            <v>都江堰药店</v>
          </cell>
          <cell r="D66" t="str">
            <v>都江堰片区</v>
          </cell>
          <cell r="E66">
            <v>3</v>
          </cell>
          <cell r="F66">
            <v>100</v>
          </cell>
          <cell r="G66">
            <v>9800</v>
          </cell>
          <cell r="H66">
            <v>10780</v>
          </cell>
          <cell r="I66">
            <v>9852.71</v>
          </cell>
          <cell r="J66">
            <v>1.00537857142857</v>
          </cell>
          <cell r="K66">
            <v>0.913980519480519</v>
          </cell>
          <cell r="L66">
            <v>100</v>
          </cell>
        </row>
        <row r="66">
          <cell r="O66" t="str">
            <v>聂丽</v>
          </cell>
        </row>
        <row r="67">
          <cell r="B67">
            <v>713</v>
          </cell>
          <cell r="C67" t="str">
            <v>都江堰聚源镇药店</v>
          </cell>
          <cell r="D67" t="str">
            <v>都江堰片区</v>
          </cell>
          <cell r="E67">
            <v>4</v>
          </cell>
          <cell r="F67">
            <v>100</v>
          </cell>
          <cell r="G67">
            <v>9520</v>
          </cell>
          <cell r="H67">
            <v>10472</v>
          </cell>
          <cell r="I67">
            <v>9563.53</v>
          </cell>
          <cell r="J67">
            <v>1.0045724789916</v>
          </cell>
          <cell r="K67">
            <v>0.913247708174179</v>
          </cell>
          <cell r="L67">
            <v>100</v>
          </cell>
        </row>
        <row r="67">
          <cell r="O67" t="str">
            <v>何丽萍</v>
          </cell>
        </row>
        <row r="68">
          <cell r="B68">
            <v>110378</v>
          </cell>
          <cell r="C68" t="str">
            <v>都江堰宝莲路</v>
          </cell>
          <cell r="D68" t="str">
            <v>都江堰片区</v>
          </cell>
          <cell r="E68">
            <v>4</v>
          </cell>
          <cell r="F68">
            <v>100</v>
          </cell>
          <cell r="G68">
            <v>8680</v>
          </cell>
          <cell r="H68">
            <v>9548</v>
          </cell>
          <cell r="I68">
            <v>9011.12</v>
          </cell>
          <cell r="J68">
            <v>1.03814746543779</v>
          </cell>
          <cell r="K68">
            <v>0.943770423125262</v>
          </cell>
          <cell r="L68">
            <v>100</v>
          </cell>
          <cell r="M68">
            <v>100</v>
          </cell>
          <cell r="N68" t="str">
            <v>公司奖励</v>
          </cell>
          <cell r="O68" t="str">
            <v>吴阳</v>
          </cell>
        </row>
        <row r="69">
          <cell r="B69">
            <v>571</v>
          </cell>
          <cell r="C69" t="str">
            <v>高新区民丰大道西段药店</v>
          </cell>
          <cell r="D69" t="str">
            <v>东南片区</v>
          </cell>
          <cell r="E69">
            <v>1</v>
          </cell>
          <cell r="F69">
            <v>200</v>
          </cell>
          <cell r="G69">
            <v>27600</v>
          </cell>
          <cell r="H69">
            <v>30360</v>
          </cell>
          <cell r="I69">
            <v>30620.47</v>
          </cell>
          <cell r="J69">
            <v>1.10943731884058</v>
          </cell>
          <cell r="K69">
            <v>1.00857938076416</v>
          </cell>
          <cell r="L69">
            <v>200</v>
          </cell>
          <cell r="M69">
            <v>200</v>
          </cell>
          <cell r="N69" t="str">
            <v>华泰</v>
          </cell>
          <cell r="O69" t="str">
            <v>于春莲</v>
          </cell>
        </row>
        <row r="70">
          <cell r="B70">
            <v>712</v>
          </cell>
          <cell r="C70" t="str">
            <v>成华区华泰路药店</v>
          </cell>
          <cell r="D70" t="str">
            <v>东南片区</v>
          </cell>
          <cell r="E70">
            <v>1</v>
          </cell>
          <cell r="F70">
            <v>200</v>
          </cell>
          <cell r="G70">
            <v>25000</v>
          </cell>
          <cell r="H70">
            <v>27500</v>
          </cell>
          <cell r="I70">
            <v>11091.8</v>
          </cell>
          <cell r="J70">
            <v>0.443672</v>
          </cell>
          <cell r="K70">
            <v>0.403338181818182</v>
          </cell>
          <cell r="L70">
            <v>0</v>
          </cell>
        </row>
        <row r="70">
          <cell r="O70" t="str">
            <v>段文秀</v>
          </cell>
        </row>
        <row r="71">
          <cell r="B71">
            <v>707</v>
          </cell>
          <cell r="C71" t="str">
            <v>成华区万科路药店</v>
          </cell>
          <cell r="D71" t="str">
            <v>东南片区</v>
          </cell>
          <cell r="E71">
            <v>1</v>
          </cell>
          <cell r="F71">
            <v>200</v>
          </cell>
          <cell r="G71">
            <v>24000</v>
          </cell>
          <cell r="H71">
            <v>26400</v>
          </cell>
          <cell r="I71">
            <v>24024.4</v>
          </cell>
          <cell r="J71">
            <v>1.00101666666667</v>
          </cell>
          <cell r="K71">
            <v>0.910015151515152</v>
          </cell>
          <cell r="L71">
            <v>200</v>
          </cell>
        </row>
        <row r="71">
          <cell r="O71" t="str">
            <v>马雪</v>
          </cell>
        </row>
        <row r="72">
          <cell r="B72">
            <v>511</v>
          </cell>
          <cell r="C72" t="str">
            <v>成华杉板桥南一路店</v>
          </cell>
          <cell r="D72" t="str">
            <v>东南片区</v>
          </cell>
          <cell r="E72">
            <v>2</v>
          </cell>
          <cell r="F72">
            <v>150</v>
          </cell>
          <cell r="G72">
            <v>18720</v>
          </cell>
          <cell r="H72">
            <v>20592</v>
          </cell>
          <cell r="I72">
            <v>19114.9</v>
          </cell>
          <cell r="J72">
            <v>1.02109508547009</v>
          </cell>
          <cell r="K72">
            <v>0.92826825951826</v>
          </cell>
          <cell r="L72">
            <v>150</v>
          </cell>
          <cell r="M72">
            <v>150</v>
          </cell>
          <cell r="N72" t="str">
            <v>新乐中街</v>
          </cell>
          <cell r="O72" t="str">
            <v>殷岱菊</v>
          </cell>
        </row>
        <row r="73">
          <cell r="B73">
            <v>387</v>
          </cell>
          <cell r="C73" t="str">
            <v>新乐中街药店</v>
          </cell>
          <cell r="D73" t="str">
            <v>东南片区</v>
          </cell>
          <cell r="E73">
            <v>2</v>
          </cell>
          <cell r="F73">
            <v>150</v>
          </cell>
          <cell r="G73">
            <v>18250</v>
          </cell>
          <cell r="H73">
            <v>20075</v>
          </cell>
          <cell r="I73">
            <v>12388.57</v>
          </cell>
          <cell r="J73">
            <v>0.678825753424658</v>
          </cell>
          <cell r="K73">
            <v>0.617114321295143</v>
          </cell>
          <cell r="L73">
            <v>0</v>
          </cell>
        </row>
        <row r="73">
          <cell r="O73" t="str">
            <v>任远芳</v>
          </cell>
        </row>
        <row r="74">
          <cell r="B74">
            <v>737</v>
          </cell>
          <cell r="C74" t="str">
            <v>高新区大源北街药店</v>
          </cell>
          <cell r="D74" t="str">
            <v>东南片区</v>
          </cell>
          <cell r="E74">
            <v>2</v>
          </cell>
          <cell r="F74">
            <v>150</v>
          </cell>
          <cell r="G74">
            <v>18000</v>
          </cell>
          <cell r="H74">
            <v>19800</v>
          </cell>
          <cell r="I74">
            <v>18170.19</v>
          </cell>
          <cell r="J74">
            <v>1.009455</v>
          </cell>
          <cell r="K74">
            <v>0.917686363636364</v>
          </cell>
          <cell r="L74">
            <v>150</v>
          </cell>
        </row>
        <row r="74">
          <cell r="O74" t="str">
            <v>张亚红</v>
          </cell>
        </row>
        <row r="75">
          <cell r="B75">
            <v>377</v>
          </cell>
          <cell r="C75" t="str">
            <v>新园大道药店</v>
          </cell>
          <cell r="D75" t="str">
            <v>东南片区</v>
          </cell>
          <cell r="E75">
            <v>3</v>
          </cell>
          <cell r="F75">
            <v>150</v>
          </cell>
          <cell r="G75">
            <v>15840</v>
          </cell>
          <cell r="H75">
            <v>17424</v>
          </cell>
          <cell r="I75">
            <v>15970.67</v>
          </cell>
          <cell r="J75">
            <v>1.00824936868687</v>
          </cell>
          <cell r="K75">
            <v>0.916590335169881</v>
          </cell>
          <cell r="L75">
            <v>150</v>
          </cell>
        </row>
        <row r="75">
          <cell r="O75" t="str">
            <v>朱文艺</v>
          </cell>
        </row>
        <row r="76">
          <cell r="B76">
            <v>118074</v>
          </cell>
          <cell r="C76" t="str">
            <v>泰和二街</v>
          </cell>
          <cell r="D76" t="str">
            <v>东南片区</v>
          </cell>
          <cell r="E76">
            <v>3</v>
          </cell>
          <cell r="F76">
            <v>150</v>
          </cell>
          <cell r="G76">
            <v>15120</v>
          </cell>
          <cell r="H76">
            <v>16632</v>
          </cell>
          <cell r="I76">
            <v>22289.07</v>
          </cell>
          <cell r="J76">
            <v>1.47414484126984</v>
          </cell>
          <cell r="K76">
            <v>1.34013167388167</v>
          </cell>
          <cell r="L76">
            <v>150</v>
          </cell>
          <cell r="M76">
            <v>150</v>
          </cell>
          <cell r="N76" t="str">
            <v>公司奖励</v>
          </cell>
          <cell r="O76" t="str">
            <v>李蕊如</v>
          </cell>
        </row>
        <row r="77">
          <cell r="B77">
            <v>105751</v>
          </cell>
          <cell r="C77" t="str">
            <v>新下街</v>
          </cell>
          <cell r="D77" t="str">
            <v>东南片区</v>
          </cell>
          <cell r="E77">
            <v>4</v>
          </cell>
          <cell r="F77">
            <v>100</v>
          </cell>
          <cell r="G77">
            <v>14500</v>
          </cell>
          <cell r="H77">
            <v>15950</v>
          </cell>
          <cell r="I77">
            <v>15173.1</v>
          </cell>
          <cell r="J77">
            <v>1.04642068965517</v>
          </cell>
          <cell r="K77">
            <v>0.951291536050157</v>
          </cell>
          <cell r="L77">
            <v>100</v>
          </cell>
          <cell r="M77">
            <v>100</v>
          </cell>
          <cell r="N77" t="str">
            <v>公司奖励</v>
          </cell>
          <cell r="O77" t="str">
            <v>纪莉萍</v>
          </cell>
        </row>
        <row r="78">
          <cell r="B78">
            <v>515</v>
          </cell>
          <cell r="C78" t="str">
            <v>成华区崔家店路药店</v>
          </cell>
          <cell r="D78" t="str">
            <v>东南片区</v>
          </cell>
          <cell r="E78">
            <v>4</v>
          </cell>
          <cell r="F78">
            <v>100</v>
          </cell>
          <cell r="G78">
            <v>14000</v>
          </cell>
          <cell r="H78">
            <v>15400</v>
          </cell>
          <cell r="I78">
            <v>14086.3</v>
          </cell>
          <cell r="J78">
            <v>1.00616428571429</v>
          </cell>
          <cell r="K78">
            <v>0.914694805194805</v>
          </cell>
          <cell r="L78">
            <v>100</v>
          </cell>
        </row>
        <row r="78">
          <cell r="O78" t="str">
            <v>吴洪瑶</v>
          </cell>
        </row>
        <row r="79">
          <cell r="B79">
            <v>103639</v>
          </cell>
          <cell r="C79" t="str">
            <v>金马河</v>
          </cell>
          <cell r="D79" t="str">
            <v>东南片区</v>
          </cell>
          <cell r="E79">
            <v>5</v>
          </cell>
          <cell r="F79">
            <v>100</v>
          </cell>
          <cell r="G79">
            <v>13000</v>
          </cell>
          <cell r="H79">
            <v>14300</v>
          </cell>
          <cell r="I79">
            <v>14100.9</v>
          </cell>
          <cell r="J79">
            <v>1.08468461538462</v>
          </cell>
          <cell r="K79">
            <v>0.986076923076923</v>
          </cell>
          <cell r="L79">
            <v>100</v>
          </cell>
          <cell r="M79">
            <v>100</v>
          </cell>
          <cell r="N79" t="str">
            <v>万宇</v>
          </cell>
          <cell r="O79" t="str">
            <v>易永红</v>
          </cell>
        </row>
        <row r="80">
          <cell r="B80">
            <v>355</v>
          </cell>
          <cell r="C80" t="str">
            <v>双林路药店</v>
          </cell>
          <cell r="D80" t="str">
            <v>东南片区</v>
          </cell>
          <cell r="E80">
            <v>5</v>
          </cell>
          <cell r="F80">
            <v>100</v>
          </cell>
          <cell r="G80">
            <v>13000</v>
          </cell>
          <cell r="H80">
            <v>14300</v>
          </cell>
          <cell r="I80">
            <v>13350.43</v>
          </cell>
          <cell r="J80">
            <v>1.02695615384615</v>
          </cell>
          <cell r="K80">
            <v>0.933596503496503</v>
          </cell>
          <cell r="L80">
            <v>100</v>
          </cell>
        </row>
        <row r="80">
          <cell r="O80" t="str">
            <v>梅茜</v>
          </cell>
        </row>
        <row r="81">
          <cell r="B81">
            <v>743</v>
          </cell>
          <cell r="C81" t="str">
            <v>成华区万宇路药店</v>
          </cell>
          <cell r="D81" t="str">
            <v>东南片区</v>
          </cell>
          <cell r="E81">
            <v>5</v>
          </cell>
          <cell r="F81">
            <v>100</v>
          </cell>
          <cell r="G81">
            <v>12250</v>
          </cell>
          <cell r="H81">
            <v>13475</v>
          </cell>
          <cell r="I81">
            <v>6448</v>
          </cell>
          <cell r="J81">
            <v>0.526367346938776</v>
          </cell>
          <cell r="K81">
            <v>0.478515769944341</v>
          </cell>
          <cell r="L81">
            <v>0</v>
          </cell>
        </row>
        <row r="81">
          <cell r="O81" t="e">
            <v>#N/A</v>
          </cell>
        </row>
        <row r="82">
          <cell r="B82">
            <v>573</v>
          </cell>
          <cell r="C82" t="str">
            <v>双流县西航港街道锦华路一段药店</v>
          </cell>
          <cell r="D82" t="str">
            <v>东南片区</v>
          </cell>
          <cell r="E82">
            <v>6</v>
          </cell>
          <cell r="F82">
            <v>50</v>
          </cell>
          <cell r="G82">
            <v>9600</v>
          </cell>
          <cell r="H82">
            <v>10560</v>
          </cell>
          <cell r="I82">
            <v>10723.72</v>
          </cell>
          <cell r="J82">
            <v>1.11705416666667</v>
          </cell>
          <cell r="K82">
            <v>1.01550378787879</v>
          </cell>
          <cell r="L82">
            <v>50</v>
          </cell>
          <cell r="M82">
            <v>50</v>
          </cell>
          <cell r="N82" t="str">
            <v>中和大道</v>
          </cell>
          <cell r="O82" t="str">
            <v>邹惠</v>
          </cell>
        </row>
        <row r="83">
          <cell r="B83">
            <v>104430</v>
          </cell>
          <cell r="C83" t="str">
            <v>中和大道药店</v>
          </cell>
          <cell r="D83" t="str">
            <v>东南片区</v>
          </cell>
          <cell r="E83">
            <v>6</v>
          </cell>
          <cell r="F83">
            <v>50</v>
          </cell>
          <cell r="G83">
            <v>9360</v>
          </cell>
          <cell r="H83">
            <v>10560</v>
          </cell>
          <cell r="I83">
            <v>3990.91</v>
          </cell>
          <cell r="J83">
            <v>0.426379273504274</v>
          </cell>
          <cell r="K83">
            <v>0.377927083333333</v>
          </cell>
          <cell r="L83">
            <v>0</v>
          </cell>
        </row>
        <row r="83">
          <cell r="O83" t="str">
            <v>李平</v>
          </cell>
        </row>
        <row r="84">
          <cell r="B84">
            <v>740</v>
          </cell>
          <cell r="C84" t="str">
            <v>成华区华康路药店</v>
          </cell>
          <cell r="D84" t="str">
            <v>东南片区</v>
          </cell>
          <cell r="E84">
            <v>7</v>
          </cell>
          <cell r="F84">
            <v>100</v>
          </cell>
          <cell r="G84">
            <v>9600</v>
          </cell>
          <cell r="H84">
            <v>10032</v>
          </cell>
          <cell r="I84">
            <v>10124.66</v>
          </cell>
          <cell r="J84">
            <v>1.05465208333333</v>
          </cell>
          <cell r="K84">
            <v>1.00923644338118</v>
          </cell>
          <cell r="L84">
            <v>100</v>
          </cell>
          <cell r="M84">
            <v>100</v>
          </cell>
          <cell r="N84" t="str">
            <v>华泰二店</v>
          </cell>
          <cell r="O84" t="str">
            <v>黄艳1</v>
          </cell>
        </row>
        <row r="85">
          <cell r="B85">
            <v>733</v>
          </cell>
          <cell r="C85" t="str">
            <v>双流区东升街道三强西路药店</v>
          </cell>
          <cell r="D85" t="str">
            <v>东南片区</v>
          </cell>
          <cell r="E85">
            <v>7</v>
          </cell>
          <cell r="F85">
            <v>100</v>
          </cell>
          <cell r="G85">
            <v>9120</v>
          </cell>
          <cell r="H85">
            <v>10032</v>
          </cell>
          <cell r="I85">
            <v>9147.35</v>
          </cell>
          <cell r="J85">
            <v>1.00299890350877</v>
          </cell>
          <cell r="K85">
            <v>0.911817185007974</v>
          </cell>
          <cell r="L85">
            <v>100</v>
          </cell>
        </row>
        <row r="85">
          <cell r="O85" t="str">
            <v>黄兴中</v>
          </cell>
        </row>
        <row r="86">
          <cell r="B86">
            <v>122198</v>
          </cell>
          <cell r="C86" t="str">
            <v>华泰路二药店</v>
          </cell>
          <cell r="D86" t="str">
            <v>东南片区</v>
          </cell>
          <cell r="E86">
            <v>7</v>
          </cell>
          <cell r="F86">
            <v>100</v>
          </cell>
          <cell r="G86">
            <v>9120</v>
          </cell>
          <cell r="H86">
            <v>10296</v>
          </cell>
          <cell r="I86">
            <v>3033.39</v>
          </cell>
          <cell r="J86">
            <v>0.332608552631579</v>
          </cell>
          <cell r="K86">
            <v>0.294618298368298</v>
          </cell>
          <cell r="L86">
            <v>0</v>
          </cell>
        </row>
        <row r="86">
          <cell r="O86" t="str">
            <v>吕彩霞</v>
          </cell>
        </row>
        <row r="87">
          <cell r="B87">
            <v>106568</v>
          </cell>
          <cell r="C87" t="str">
            <v>中和公济桥路药店</v>
          </cell>
          <cell r="D87" t="str">
            <v>东南片区</v>
          </cell>
          <cell r="E87">
            <v>8</v>
          </cell>
          <cell r="F87">
            <v>50</v>
          </cell>
          <cell r="G87">
            <v>7000</v>
          </cell>
          <cell r="H87">
            <v>7700</v>
          </cell>
          <cell r="I87">
            <v>8944.02</v>
          </cell>
          <cell r="J87">
            <v>1.27771714285714</v>
          </cell>
          <cell r="K87">
            <v>1.16156103896104</v>
          </cell>
          <cell r="L87">
            <v>50</v>
          </cell>
          <cell r="M87">
            <v>50</v>
          </cell>
          <cell r="N87" t="str">
            <v>公司奖励</v>
          </cell>
          <cell r="O87" t="str">
            <v>黄雅冰</v>
          </cell>
        </row>
        <row r="88">
          <cell r="B88">
            <v>118758</v>
          </cell>
          <cell r="C88" t="str">
            <v>水碾河</v>
          </cell>
          <cell r="D88" t="str">
            <v>东南片区</v>
          </cell>
          <cell r="E88">
            <v>8</v>
          </cell>
          <cell r="F88">
            <v>50</v>
          </cell>
          <cell r="G88">
            <v>7000</v>
          </cell>
          <cell r="H88">
            <v>7700</v>
          </cell>
          <cell r="I88">
            <v>7019.06</v>
          </cell>
          <cell r="J88">
            <v>1.00272285714286</v>
          </cell>
          <cell r="K88">
            <v>0.911566233766234</v>
          </cell>
          <cell r="L88">
            <v>50</v>
          </cell>
        </row>
        <row r="88">
          <cell r="O88" t="str">
            <v>杨凤麟</v>
          </cell>
        </row>
        <row r="89">
          <cell r="B89">
            <v>54</v>
          </cell>
          <cell r="C89" t="str">
            <v>怀远店</v>
          </cell>
          <cell r="D89" t="str">
            <v>崇州片区</v>
          </cell>
          <cell r="E89">
            <v>1</v>
          </cell>
          <cell r="F89">
            <v>150</v>
          </cell>
          <cell r="G89">
            <v>19040</v>
          </cell>
          <cell r="H89">
            <v>20944</v>
          </cell>
          <cell r="I89">
            <v>19610.45</v>
          </cell>
          <cell r="J89">
            <v>1.0299606092437</v>
          </cell>
          <cell r="K89">
            <v>0.93632782658518</v>
          </cell>
          <cell r="L89">
            <v>150</v>
          </cell>
        </row>
        <row r="89">
          <cell r="O89" t="str">
            <v>费诗尧</v>
          </cell>
        </row>
        <row r="90">
          <cell r="B90">
            <v>367</v>
          </cell>
          <cell r="C90" t="str">
            <v>金带街药店</v>
          </cell>
          <cell r="D90" t="str">
            <v>崇州片区</v>
          </cell>
          <cell r="E90">
            <v>1</v>
          </cell>
          <cell r="F90">
            <v>150</v>
          </cell>
          <cell r="G90">
            <v>12000</v>
          </cell>
          <cell r="H90">
            <v>13200</v>
          </cell>
          <cell r="I90">
            <v>12564.76</v>
          </cell>
          <cell r="J90">
            <v>1.04706333333333</v>
          </cell>
          <cell r="K90">
            <v>0.951875757575758</v>
          </cell>
          <cell r="L90">
            <v>150</v>
          </cell>
          <cell r="M90">
            <v>150</v>
          </cell>
          <cell r="N90" t="str">
            <v>公司奖励</v>
          </cell>
          <cell r="O90" t="str">
            <v>陈凤珍</v>
          </cell>
        </row>
        <row r="91">
          <cell r="B91">
            <v>104428</v>
          </cell>
          <cell r="C91" t="str">
            <v>永康东路药店 </v>
          </cell>
          <cell r="D91" t="str">
            <v>崇州片区</v>
          </cell>
          <cell r="E91">
            <v>1</v>
          </cell>
          <cell r="F91">
            <v>150</v>
          </cell>
          <cell r="G91">
            <v>12600</v>
          </cell>
          <cell r="H91">
            <v>13860</v>
          </cell>
          <cell r="I91">
            <v>12732.81</v>
          </cell>
          <cell r="J91">
            <v>1.01054047619048</v>
          </cell>
          <cell r="K91">
            <v>0.91867316017316</v>
          </cell>
          <cell r="L91">
            <v>150</v>
          </cell>
        </row>
        <row r="91">
          <cell r="O91" t="str">
            <v>胡建梅</v>
          </cell>
        </row>
        <row r="92">
          <cell r="B92">
            <v>754</v>
          </cell>
          <cell r="C92" t="str">
            <v>崇州市崇阳镇尚贤坊街药店</v>
          </cell>
          <cell r="D92" t="str">
            <v>崇州片区</v>
          </cell>
          <cell r="E92">
            <v>2</v>
          </cell>
          <cell r="F92">
            <v>100</v>
          </cell>
          <cell r="G92">
            <v>9275</v>
          </cell>
          <cell r="H92">
            <v>10202.5</v>
          </cell>
          <cell r="I92">
            <v>9420.18</v>
          </cell>
          <cell r="J92">
            <v>1.01565283018868</v>
          </cell>
          <cell r="K92">
            <v>0.923320754716981</v>
          </cell>
          <cell r="L92">
            <v>100</v>
          </cell>
          <cell r="M92">
            <v>100</v>
          </cell>
          <cell r="N92" t="str">
            <v>蜀州中路</v>
          </cell>
          <cell r="O92" t="str">
            <v>涂思佩</v>
          </cell>
        </row>
        <row r="93">
          <cell r="B93">
            <v>104838</v>
          </cell>
          <cell r="C93" t="str">
            <v>蜀州中路店</v>
          </cell>
          <cell r="D93" t="str">
            <v>崇州片区</v>
          </cell>
          <cell r="E93">
            <v>2</v>
          </cell>
          <cell r="F93">
            <v>100</v>
          </cell>
          <cell r="G93">
            <v>8910</v>
          </cell>
          <cell r="H93">
            <v>9801</v>
          </cell>
          <cell r="I93">
            <v>6529.56</v>
          </cell>
          <cell r="J93">
            <v>0.732835016835017</v>
          </cell>
          <cell r="K93">
            <v>0.666213651668197</v>
          </cell>
          <cell r="L93">
            <v>0</v>
          </cell>
        </row>
        <row r="93">
          <cell r="O93" t="str">
            <v>彭勤</v>
          </cell>
        </row>
        <row r="94">
          <cell r="B94">
            <v>56</v>
          </cell>
          <cell r="C94" t="str">
            <v>四川太极三江店</v>
          </cell>
          <cell r="D94" t="str">
            <v>崇州片区</v>
          </cell>
          <cell r="E94">
            <v>3</v>
          </cell>
          <cell r="F94">
            <v>100</v>
          </cell>
          <cell r="G94">
            <v>8640</v>
          </cell>
          <cell r="H94">
            <v>9504</v>
          </cell>
          <cell r="I94">
            <v>2057</v>
          </cell>
          <cell r="J94">
            <v>0.238078703703704</v>
          </cell>
          <cell r="K94">
            <v>0.216435185185185</v>
          </cell>
          <cell r="L94">
            <v>0</v>
          </cell>
        </row>
        <row r="94">
          <cell r="O94" t="str">
            <v>骆素花</v>
          </cell>
        </row>
        <row r="95">
          <cell r="B95">
            <v>52</v>
          </cell>
          <cell r="C95" t="str">
            <v>崇州中心店</v>
          </cell>
          <cell r="D95" t="str">
            <v>崇州片区</v>
          </cell>
          <cell r="E95">
            <v>3</v>
          </cell>
          <cell r="F95">
            <v>100</v>
          </cell>
          <cell r="G95">
            <v>8215</v>
          </cell>
          <cell r="H95">
            <v>9036.5</v>
          </cell>
          <cell r="I95">
            <v>8387.99</v>
          </cell>
          <cell r="J95">
            <v>1.02105782105904</v>
          </cell>
          <cell r="K95">
            <v>0.928234382780944</v>
          </cell>
          <cell r="L95">
            <v>100</v>
          </cell>
          <cell r="M95">
            <v>100</v>
          </cell>
          <cell r="N95" t="str">
            <v>三江店</v>
          </cell>
          <cell r="O95" t="str">
            <v>李婷</v>
          </cell>
        </row>
        <row r="96">
          <cell r="B96">
            <v>122176</v>
          </cell>
          <cell r="C96" t="str">
            <v>怀远二店</v>
          </cell>
          <cell r="D96" t="str">
            <v>崇州片区</v>
          </cell>
          <cell r="E96">
            <v>4</v>
          </cell>
          <cell r="F96">
            <v>50</v>
          </cell>
          <cell r="G96">
            <v>4500</v>
          </cell>
          <cell r="H96">
            <v>4950</v>
          </cell>
          <cell r="I96">
            <v>718.43</v>
          </cell>
          <cell r="J96">
            <v>0.159651111111111</v>
          </cell>
          <cell r="K96">
            <v>0.145137373737374</v>
          </cell>
          <cell r="L96">
            <v>0</v>
          </cell>
        </row>
        <row r="96">
          <cell r="O96" t="str">
            <v>羊薇</v>
          </cell>
        </row>
        <row r="97">
          <cell r="B97">
            <v>517</v>
          </cell>
          <cell r="C97" t="str">
            <v>青羊区北东街店</v>
          </cell>
          <cell r="D97" t="str">
            <v>城中片区</v>
          </cell>
          <cell r="E97">
            <v>1</v>
          </cell>
          <cell r="F97">
            <v>200</v>
          </cell>
          <cell r="G97">
            <v>50400</v>
          </cell>
          <cell r="H97">
            <v>55440</v>
          </cell>
          <cell r="I97">
            <v>56392.27</v>
          </cell>
          <cell r="J97">
            <v>1.11889424603175</v>
          </cell>
          <cell r="K97">
            <v>1.01717658730159</v>
          </cell>
          <cell r="L97">
            <v>200</v>
          </cell>
          <cell r="M97">
            <v>200</v>
          </cell>
          <cell r="N97" t="str">
            <v>公司奖励</v>
          </cell>
          <cell r="O97" t="str">
            <v>向海英</v>
          </cell>
        </row>
        <row r="98">
          <cell r="B98">
            <v>114685</v>
          </cell>
          <cell r="C98" t="str">
            <v>三医院店（青龙街）</v>
          </cell>
          <cell r="D98" t="str">
            <v>城中片区</v>
          </cell>
          <cell r="E98">
            <v>1</v>
          </cell>
          <cell r="F98">
            <v>200</v>
          </cell>
          <cell r="G98">
            <v>48000</v>
          </cell>
          <cell r="H98">
            <v>52800</v>
          </cell>
          <cell r="I98">
            <v>48399.64</v>
          </cell>
          <cell r="J98">
            <v>1.00832583333333</v>
          </cell>
          <cell r="K98">
            <v>0.916659848484848</v>
          </cell>
          <cell r="L98">
            <v>200</v>
          </cell>
        </row>
        <row r="98">
          <cell r="O98" t="str">
            <v>高文棋</v>
          </cell>
        </row>
        <row r="99">
          <cell r="B99">
            <v>337</v>
          </cell>
          <cell r="C99" t="str">
            <v>浆洗街药店</v>
          </cell>
          <cell r="D99" t="str">
            <v>城中片区</v>
          </cell>
          <cell r="E99">
            <v>1</v>
          </cell>
          <cell r="F99">
            <v>200</v>
          </cell>
          <cell r="G99">
            <v>46000</v>
          </cell>
          <cell r="H99">
            <v>50600</v>
          </cell>
          <cell r="I99">
            <v>49120.13</v>
          </cell>
          <cell r="J99">
            <v>1.06782891304348</v>
          </cell>
          <cell r="K99">
            <v>0.970753557312253</v>
          </cell>
          <cell r="L99">
            <v>200</v>
          </cell>
        </row>
        <row r="99">
          <cell r="O99" t="str">
            <v>毛静静</v>
          </cell>
        </row>
        <row r="100">
          <cell r="B100">
            <v>373</v>
          </cell>
          <cell r="C100" t="str">
            <v>通盈街药店</v>
          </cell>
          <cell r="D100" t="str">
            <v>城中片区</v>
          </cell>
          <cell r="E100">
            <v>2</v>
          </cell>
          <cell r="F100">
            <v>150</v>
          </cell>
          <cell r="G100">
            <v>22000</v>
          </cell>
          <cell r="H100">
            <v>24200</v>
          </cell>
          <cell r="I100">
            <v>23367.76</v>
          </cell>
          <cell r="J100">
            <v>1.06217090909091</v>
          </cell>
          <cell r="K100">
            <v>0.965609917355372</v>
          </cell>
          <cell r="L100">
            <v>150</v>
          </cell>
          <cell r="M100">
            <v>150</v>
          </cell>
          <cell r="N100" t="str">
            <v>公司奖励</v>
          </cell>
          <cell r="O100" t="str">
            <v>董华</v>
          </cell>
        </row>
        <row r="101">
          <cell r="B101">
            <v>546</v>
          </cell>
          <cell r="C101" t="str">
            <v>榕声路店</v>
          </cell>
          <cell r="D101" t="str">
            <v>城中片区</v>
          </cell>
          <cell r="E101">
            <v>2</v>
          </cell>
          <cell r="F101">
            <v>150</v>
          </cell>
          <cell r="G101">
            <v>21500</v>
          </cell>
          <cell r="H101">
            <v>23650</v>
          </cell>
          <cell r="I101">
            <v>21608.98</v>
          </cell>
          <cell r="J101">
            <v>1.0050688372093</v>
          </cell>
          <cell r="K101">
            <v>0.913698942917547</v>
          </cell>
          <cell r="L101">
            <v>150</v>
          </cell>
        </row>
        <row r="101">
          <cell r="O101" t="str">
            <v>王芳1</v>
          </cell>
        </row>
        <row r="102">
          <cell r="B102">
            <v>585</v>
          </cell>
          <cell r="C102" t="str">
            <v>羊子山西路药店（兴元华盛）</v>
          </cell>
          <cell r="D102" t="str">
            <v>城中片区</v>
          </cell>
          <cell r="E102">
            <v>2</v>
          </cell>
          <cell r="F102">
            <v>150</v>
          </cell>
          <cell r="G102">
            <v>21500</v>
          </cell>
          <cell r="H102">
            <v>23650</v>
          </cell>
          <cell r="I102">
            <v>21719.95</v>
          </cell>
          <cell r="J102">
            <v>1.01023023255814</v>
          </cell>
          <cell r="K102">
            <v>0.9183911205074</v>
          </cell>
          <cell r="L102">
            <v>150</v>
          </cell>
        </row>
        <row r="102">
          <cell r="O102" t="str">
            <v>高红华</v>
          </cell>
        </row>
        <row r="103">
          <cell r="B103">
            <v>581</v>
          </cell>
          <cell r="C103" t="str">
            <v>成华区二环路北四段药店（汇融名城）</v>
          </cell>
          <cell r="D103" t="str">
            <v>城中片区</v>
          </cell>
          <cell r="E103">
            <v>3</v>
          </cell>
          <cell r="F103">
            <v>100</v>
          </cell>
          <cell r="G103">
            <v>19680</v>
          </cell>
          <cell r="H103">
            <v>21648</v>
          </cell>
          <cell r="I103">
            <v>19897.4</v>
          </cell>
          <cell r="J103">
            <v>1.01104674796748</v>
          </cell>
          <cell r="K103">
            <v>0.919133407243163</v>
          </cell>
          <cell r="L103">
            <v>100</v>
          </cell>
        </row>
        <row r="103">
          <cell r="O103" t="str">
            <v>周燕</v>
          </cell>
        </row>
        <row r="104">
          <cell r="B104">
            <v>114844</v>
          </cell>
          <cell r="C104" t="str">
            <v>培华东路店（六医院店）</v>
          </cell>
          <cell r="D104" t="str">
            <v>城中片区</v>
          </cell>
          <cell r="E104">
            <v>3</v>
          </cell>
          <cell r="F104">
            <v>100</v>
          </cell>
          <cell r="G104">
            <v>19200</v>
          </cell>
          <cell r="H104">
            <v>21120</v>
          </cell>
          <cell r="I104">
            <v>8237.28</v>
          </cell>
          <cell r="J104">
            <v>0.429025</v>
          </cell>
          <cell r="K104">
            <v>0.390022727272727</v>
          </cell>
          <cell r="L104">
            <v>0</v>
          </cell>
        </row>
        <row r="104">
          <cell r="O104" t="str">
            <v>张娜</v>
          </cell>
        </row>
        <row r="105">
          <cell r="B105">
            <v>744</v>
          </cell>
          <cell r="C105" t="str">
            <v>武侯区科华街药店</v>
          </cell>
          <cell r="D105" t="str">
            <v>城中片区</v>
          </cell>
          <cell r="E105">
            <v>3</v>
          </cell>
          <cell r="F105">
            <v>100</v>
          </cell>
          <cell r="G105">
            <v>18720</v>
          </cell>
          <cell r="H105">
            <v>20592</v>
          </cell>
          <cell r="I105">
            <v>19323.81</v>
          </cell>
          <cell r="J105">
            <v>1.03225480769231</v>
          </cell>
          <cell r="K105">
            <v>0.938413461538462</v>
          </cell>
          <cell r="L105">
            <v>100</v>
          </cell>
          <cell r="M105">
            <v>100</v>
          </cell>
          <cell r="N105" t="str">
            <v>培华</v>
          </cell>
          <cell r="O105" t="str">
            <v>黄玲</v>
          </cell>
        </row>
        <row r="106">
          <cell r="B106">
            <v>578</v>
          </cell>
          <cell r="C106" t="str">
            <v>成华区华油路药店</v>
          </cell>
          <cell r="D106" t="str">
            <v>城中片区</v>
          </cell>
          <cell r="E106">
            <v>4</v>
          </cell>
          <cell r="F106">
            <v>0</v>
          </cell>
          <cell r="G106">
            <v>18750</v>
          </cell>
          <cell r="H106">
            <v>20625</v>
          </cell>
          <cell r="I106">
            <v>6903.98</v>
          </cell>
          <cell r="J106">
            <v>0.368212266666667</v>
          </cell>
          <cell r="K106">
            <v>0.334738424242424</v>
          </cell>
          <cell r="L106">
            <v>0</v>
          </cell>
        </row>
        <row r="106">
          <cell r="O106" t="str">
            <v>高玉</v>
          </cell>
        </row>
        <row r="107">
          <cell r="B107">
            <v>724</v>
          </cell>
          <cell r="C107" t="str">
            <v>锦江区观音桥街药店</v>
          </cell>
          <cell r="D107" t="str">
            <v>城中片区</v>
          </cell>
          <cell r="E107">
            <v>4</v>
          </cell>
          <cell r="F107">
            <v>100</v>
          </cell>
          <cell r="G107">
            <v>17760</v>
          </cell>
          <cell r="H107">
            <v>19536</v>
          </cell>
          <cell r="I107">
            <v>18110.93</v>
          </cell>
          <cell r="J107">
            <v>1.01975957207207</v>
          </cell>
          <cell r="K107">
            <v>0.927054156429156</v>
          </cell>
          <cell r="L107">
            <v>100</v>
          </cell>
        </row>
        <row r="107">
          <cell r="O107" t="str">
            <v>袁咏梅</v>
          </cell>
        </row>
        <row r="108">
          <cell r="B108">
            <v>747</v>
          </cell>
          <cell r="C108" t="str">
            <v>郫县郫筒镇一环路东南段药店</v>
          </cell>
          <cell r="D108" t="str">
            <v>城中片区</v>
          </cell>
          <cell r="E108">
            <v>5</v>
          </cell>
          <cell r="F108">
            <v>100</v>
          </cell>
          <cell r="G108">
            <v>16320</v>
          </cell>
          <cell r="H108">
            <v>17952</v>
          </cell>
          <cell r="I108">
            <v>18015.08</v>
          </cell>
          <cell r="J108">
            <v>1.10386519607843</v>
          </cell>
          <cell r="K108">
            <v>1.00351381461676</v>
          </cell>
          <cell r="L108">
            <v>100</v>
          </cell>
          <cell r="M108">
            <v>100</v>
          </cell>
          <cell r="N108" t="str">
            <v>公司奖励</v>
          </cell>
          <cell r="O108" t="str">
            <v>邓红梅</v>
          </cell>
        </row>
        <row r="109">
          <cell r="B109">
            <v>598</v>
          </cell>
          <cell r="C109" t="str">
            <v>锦江区水杉街药店</v>
          </cell>
          <cell r="D109" t="str">
            <v>城中片区</v>
          </cell>
          <cell r="E109">
            <v>6</v>
          </cell>
          <cell r="F109">
            <v>100</v>
          </cell>
          <cell r="G109">
            <v>14400</v>
          </cell>
          <cell r="H109">
            <v>15840</v>
          </cell>
          <cell r="I109">
            <v>10290.21</v>
          </cell>
          <cell r="J109">
            <v>0.714597916666667</v>
          </cell>
          <cell r="K109">
            <v>0.64963446969697</v>
          </cell>
          <cell r="L109">
            <v>0</v>
          </cell>
        </row>
        <row r="109">
          <cell r="O109" t="str">
            <v>唐冬芳</v>
          </cell>
        </row>
        <row r="110">
          <cell r="B110">
            <v>117184</v>
          </cell>
          <cell r="C110" t="str">
            <v>静沙路</v>
          </cell>
          <cell r="D110" t="str">
            <v>城中片区</v>
          </cell>
          <cell r="E110">
            <v>6</v>
          </cell>
          <cell r="F110">
            <v>100</v>
          </cell>
          <cell r="G110">
            <v>13920</v>
          </cell>
          <cell r="H110">
            <v>15312</v>
          </cell>
          <cell r="I110">
            <v>14415.45</v>
          </cell>
          <cell r="J110">
            <v>1.03559267241379</v>
          </cell>
          <cell r="K110">
            <v>0.941447884012539</v>
          </cell>
          <cell r="L110">
            <v>100</v>
          </cell>
          <cell r="M110">
            <v>100</v>
          </cell>
          <cell r="N110" t="str">
            <v>水杉</v>
          </cell>
          <cell r="O110" t="str">
            <v>梅雅霜</v>
          </cell>
        </row>
        <row r="111">
          <cell r="B111">
            <v>103199</v>
          </cell>
          <cell r="C111" t="str">
            <v>西林一街</v>
          </cell>
          <cell r="D111" t="str">
            <v>城中片区</v>
          </cell>
          <cell r="E111">
            <v>7</v>
          </cell>
          <cell r="F111">
            <v>100</v>
          </cell>
          <cell r="G111">
            <v>12720</v>
          </cell>
          <cell r="H111">
            <v>13992</v>
          </cell>
          <cell r="I111">
            <v>12768.5</v>
          </cell>
          <cell r="J111">
            <v>1.00381289308176</v>
          </cell>
          <cell r="K111">
            <v>0.912557175528874</v>
          </cell>
          <cell r="L111">
            <v>100</v>
          </cell>
          <cell r="M111">
            <v>100</v>
          </cell>
          <cell r="N111" t="str">
            <v>郫县东大街</v>
          </cell>
          <cell r="O111" t="str">
            <v>文淼</v>
          </cell>
        </row>
        <row r="112">
          <cell r="B112">
            <v>572</v>
          </cell>
          <cell r="C112" t="str">
            <v>郫县郫筒镇东大街药店</v>
          </cell>
          <cell r="D112" t="str">
            <v>城中片区</v>
          </cell>
          <cell r="E112">
            <v>7</v>
          </cell>
          <cell r="F112">
            <v>100</v>
          </cell>
          <cell r="G112">
            <v>13000</v>
          </cell>
          <cell r="H112">
            <v>14300</v>
          </cell>
          <cell r="I112">
            <v>8350.78</v>
          </cell>
          <cell r="J112">
            <v>0.642367692307692</v>
          </cell>
          <cell r="K112">
            <v>0.583970629370629</v>
          </cell>
          <cell r="L112">
            <v>0</v>
          </cell>
        </row>
        <row r="112">
          <cell r="O112" t="str">
            <v>江月红</v>
          </cell>
        </row>
        <row r="113">
          <cell r="B113">
            <v>391</v>
          </cell>
          <cell r="C113" t="str">
            <v>金丝街药店</v>
          </cell>
          <cell r="D113" t="str">
            <v>城中片区</v>
          </cell>
          <cell r="E113">
            <v>8</v>
          </cell>
          <cell r="F113">
            <v>100</v>
          </cell>
          <cell r="G113">
            <v>11520</v>
          </cell>
          <cell r="H113">
            <v>12672</v>
          </cell>
          <cell r="I113">
            <v>8148.75</v>
          </cell>
          <cell r="J113">
            <v>0.707356770833333</v>
          </cell>
          <cell r="K113">
            <v>0.643051609848485</v>
          </cell>
          <cell r="L113">
            <v>0</v>
          </cell>
        </row>
        <row r="113">
          <cell r="O113" t="str">
            <v>唐丹</v>
          </cell>
        </row>
        <row r="114">
          <cell r="B114">
            <v>308</v>
          </cell>
          <cell r="C114" t="str">
            <v>红星店</v>
          </cell>
          <cell r="D114" t="str">
            <v>城中片区</v>
          </cell>
          <cell r="E114">
            <v>8</v>
          </cell>
          <cell r="F114">
            <v>100</v>
          </cell>
          <cell r="G114">
            <v>11040</v>
          </cell>
          <cell r="H114">
            <v>12144</v>
          </cell>
          <cell r="I114">
            <v>11153.86</v>
          </cell>
          <cell r="J114">
            <v>1.0103134057971</v>
          </cell>
          <cell r="K114">
            <v>0.91846673254282</v>
          </cell>
          <cell r="L114">
            <v>100</v>
          </cell>
          <cell r="M114">
            <v>100</v>
          </cell>
          <cell r="N114" t="str">
            <v>金丝街</v>
          </cell>
          <cell r="O114" t="str">
            <v>王进</v>
          </cell>
        </row>
        <row r="115">
          <cell r="B115">
            <v>113008</v>
          </cell>
          <cell r="C115" t="str">
            <v>尚锦路店</v>
          </cell>
          <cell r="D115" t="str">
            <v>城中片区</v>
          </cell>
          <cell r="E115">
            <v>9</v>
          </cell>
          <cell r="F115">
            <v>100</v>
          </cell>
          <cell r="G115">
            <v>10080</v>
          </cell>
          <cell r="H115">
            <v>11088</v>
          </cell>
          <cell r="I115">
            <v>10725.84</v>
          </cell>
          <cell r="J115">
            <v>1.06407142857143</v>
          </cell>
          <cell r="K115">
            <v>0.967337662337662</v>
          </cell>
          <cell r="L115">
            <v>100</v>
          </cell>
          <cell r="M115">
            <v>100</v>
          </cell>
          <cell r="N115" t="str">
            <v>公司奖励</v>
          </cell>
          <cell r="O115" t="str">
            <v>邓银鑫</v>
          </cell>
        </row>
        <row r="116">
          <cell r="B116">
            <v>116482</v>
          </cell>
          <cell r="C116" t="str">
            <v>宏济路</v>
          </cell>
          <cell r="D116" t="str">
            <v>城中片区</v>
          </cell>
          <cell r="E116">
            <v>9</v>
          </cell>
          <cell r="F116">
            <v>100</v>
          </cell>
          <cell r="G116">
            <v>9600</v>
          </cell>
          <cell r="H116">
            <v>10560</v>
          </cell>
          <cell r="I116">
            <v>9660.88</v>
          </cell>
          <cell r="J116">
            <v>1.00634166666667</v>
          </cell>
          <cell r="K116">
            <v>0.914856060606061</v>
          </cell>
          <cell r="L116">
            <v>100</v>
          </cell>
        </row>
        <row r="116">
          <cell r="O116" t="str">
            <v>宋留艺</v>
          </cell>
        </row>
        <row r="117">
          <cell r="B117">
            <v>723</v>
          </cell>
          <cell r="C117" t="str">
            <v>锦江区柳翠路药店</v>
          </cell>
          <cell r="D117" t="str">
            <v>城中片区</v>
          </cell>
          <cell r="E117">
            <v>10</v>
          </cell>
          <cell r="F117">
            <v>100</v>
          </cell>
          <cell r="G117">
            <v>10140</v>
          </cell>
          <cell r="H117">
            <v>11154</v>
          </cell>
          <cell r="I117">
            <v>10266.42</v>
          </cell>
          <cell r="J117">
            <v>1.0124674556213</v>
          </cell>
          <cell r="K117">
            <v>0.920424959655729</v>
          </cell>
          <cell r="L117">
            <v>100</v>
          </cell>
        </row>
        <row r="117">
          <cell r="O117" t="e">
            <v>#N/A</v>
          </cell>
        </row>
        <row r="118">
          <cell r="B118">
            <v>113299</v>
          </cell>
          <cell r="C118" t="str">
            <v>倪家桥</v>
          </cell>
          <cell r="D118" t="str">
            <v>城中片区</v>
          </cell>
          <cell r="E118">
            <v>10</v>
          </cell>
          <cell r="F118">
            <v>100</v>
          </cell>
          <cell r="G118">
            <v>9120</v>
          </cell>
          <cell r="H118">
            <v>10032</v>
          </cell>
          <cell r="I118">
            <v>9431.67</v>
          </cell>
          <cell r="J118">
            <v>1.03417434210526</v>
          </cell>
          <cell r="K118">
            <v>0.940158492822966</v>
          </cell>
          <cell r="L118">
            <v>100</v>
          </cell>
          <cell r="M118">
            <v>100</v>
          </cell>
          <cell r="N118" t="str">
            <v>公司奖励</v>
          </cell>
          <cell r="O118" t="str">
            <v>郭定秀</v>
          </cell>
        </row>
        <row r="119">
          <cell r="B119">
            <v>102479</v>
          </cell>
          <cell r="C119" t="str">
            <v>锦江区劼人路药店</v>
          </cell>
          <cell r="D119" t="str">
            <v>城中片区</v>
          </cell>
          <cell r="E119">
            <v>11</v>
          </cell>
          <cell r="F119">
            <v>100</v>
          </cell>
          <cell r="G119">
            <v>9120</v>
          </cell>
          <cell r="H119">
            <v>10032</v>
          </cell>
          <cell r="I119">
            <v>6362.36</v>
          </cell>
          <cell r="J119">
            <v>0.697627192982456</v>
          </cell>
          <cell r="K119">
            <v>0.63420653907496</v>
          </cell>
          <cell r="L119">
            <v>0</v>
          </cell>
        </row>
        <row r="119">
          <cell r="O119" t="str">
            <v>韩守玉</v>
          </cell>
        </row>
        <row r="120">
          <cell r="B120">
            <v>119262</v>
          </cell>
          <cell r="C120" t="str">
            <v>驷马桥店</v>
          </cell>
          <cell r="D120" t="str">
            <v>城中片区</v>
          </cell>
          <cell r="E120">
            <v>11</v>
          </cell>
          <cell r="F120">
            <v>100</v>
          </cell>
          <cell r="G120">
            <v>6720</v>
          </cell>
          <cell r="H120">
            <v>7392</v>
          </cell>
          <cell r="I120">
            <v>6780.61</v>
          </cell>
          <cell r="J120">
            <v>1.0090193452381</v>
          </cell>
          <cell r="K120">
            <v>0.917290313852814</v>
          </cell>
          <cell r="L120">
            <v>100</v>
          </cell>
          <cell r="M120">
            <v>100</v>
          </cell>
          <cell r="N120" t="str">
            <v>劼人路</v>
          </cell>
          <cell r="O120" t="e">
            <v>#N/A</v>
          </cell>
        </row>
        <row r="121">
          <cell r="B121">
            <v>128640</v>
          </cell>
          <cell r="C121" t="str">
            <v>红高东路</v>
          </cell>
          <cell r="D121" t="str">
            <v>城中片区</v>
          </cell>
          <cell r="E121">
            <v>12</v>
          </cell>
          <cell r="F121">
            <v>50</v>
          </cell>
          <cell r="G121">
            <v>4800</v>
          </cell>
          <cell r="H121">
            <v>5280</v>
          </cell>
          <cell r="I121">
            <v>4815</v>
          </cell>
          <cell r="J121">
            <v>1.003125</v>
          </cell>
          <cell r="K121">
            <v>0.911931818181818</v>
          </cell>
          <cell r="L121">
            <v>50</v>
          </cell>
        </row>
        <row r="121">
          <cell r="O121" t="str">
            <v>贾静</v>
          </cell>
        </row>
        <row r="122">
          <cell r="B122">
            <v>341</v>
          </cell>
          <cell r="C122" t="str">
            <v>邛崃中心药店</v>
          </cell>
          <cell r="D122" t="str">
            <v>城郊一片</v>
          </cell>
          <cell r="E122">
            <v>1</v>
          </cell>
          <cell r="F122">
            <v>150</v>
          </cell>
          <cell r="G122">
            <v>27500</v>
          </cell>
          <cell r="H122">
            <v>30250</v>
          </cell>
          <cell r="I122">
            <v>28255.65</v>
          </cell>
          <cell r="J122">
            <v>1.02747818181818</v>
          </cell>
          <cell r="K122">
            <v>0.934071074380165</v>
          </cell>
          <cell r="L122">
            <v>150</v>
          </cell>
          <cell r="M122">
            <v>150</v>
          </cell>
          <cell r="N122" t="str">
            <v>公司奖励</v>
          </cell>
          <cell r="O122" t="str">
            <v>刘燕</v>
          </cell>
        </row>
        <row r="123">
          <cell r="B123">
            <v>111400</v>
          </cell>
          <cell r="C123" t="str">
            <v>杏林路</v>
          </cell>
          <cell r="D123" t="str">
            <v>城郊一片</v>
          </cell>
          <cell r="E123">
            <v>1</v>
          </cell>
          <cell r="F123">
            <v>150</v>
          </cell>
          <cell r="G123">
            <v>18500</v>
          </cell>
          <cell r="H123">
            <v>20350</v>
          </cell>
          <cell r="I123">
            <v>18500.86</v>
          </cell>
          <cell r="J123">
            <v>1.00004648648649</v>
          </cell>
          <cell r="K123">
            <v>0.90913316953317</v>
          </cell>
          <cell r="L123">
            <v>150</v>
          </cell>
        </row>
        <row r="123">
          <cell r="O123" t="str">
            <v>戚彩</v>
          </cell>
        </row>
        <row r="124">
          <cell r="B124">
            <v>746</v>
          </cell>
          <cell r="C124" t="str">
            <v>大邑县晋原镇内蒙古大道桃源药店</v>
          </cell>
          <cell r="D124" t="str">
            <v>城郊一片</v>
          </cell>
          <cell r="E124">
            <v>2</v>
          </cell>
          <cell r="F124">
            <v>100</v>
          </cell>
          <cell r="G124">
            <v>16000</v>
          </cell>
          <cell r="H124">
            <v>17600</v>
          </cell>
          <cell r="I124">
            <v>16909.98</v>
          </cell>
          <cell r="J124">
            <v>1.05687375</v>
          </cell>
          <cell r="K124">
            <v>0.960794318181818</v>
          </cell>
          <cell r="L124">
            <v>100</v>
          </cell>
          <cell r="M124">
            <v>100</v>
          </cell>
          <cell r="N124" t="str">
            <v>公司奖励</v>
          </cell>
          <cell r="O124" t="str">
            <v>田兰</v>
          </cell>
        </row>
        <row r="125">
          <cell r="B125">
            <v>721</v>
          </cell>
          <cell r="C125" t="str">
            <v>邛崃市临邛镇洪川小区药店</v>
          </cell>
          <cell r="D125" t="str">
            <v>城郊一片</v>
          </cell>
          <cell r="E125">
            <v>2</v>
          </cell>
          <cell r="F125">
            <v>100</v>
          </cell>
          <cell r="G125">
            <v>13500</v>
          </cell>
          <cell r="H125">
            <v>14850</v>
          </cell>
          <cell r="I125">
            <v>13546.73</v>
          </cell>
          <cell r="J125">
            <v>1.00346148148148</v>
          </cell>
          <cell r="K125">
            <v>0.91223771043771</v>
          </cell>
          <cell r="L125">
            <v>100</v>
          </cell>
        </row>
        <row r="125">
          <cell r="O125" t="str">
            <v>杨平</v>
          </cell>
        </row>
        <row r="126">
          <cell r="B126">
            <v>717</v>
          </cell>
          <cell r="C126" t="str">
            <v>大邑县晋原镇通达东路五段药店</v>
          </cell>
          <cell r="D126" t="str">
            <v>城郊一片</v>
          </cell>
          <cell r="E126">
            <v>3</v>
          </cell>
          <cell r="F126">
            <v>100</v>
          </cell>
          <cell r="G126">
            <v>13250</v>
          </cell>
          <cell r="H126">
            <v>14575</v>
          </cell>
          <cell r="I126">
            <v>4071.91</v>
          </cell>
          <cell r="J126">
            <v>0.307313962264151</v>
          </cell>
          <cell r="K126">
            <v>0.279376329331046</v>
          </cell>
          <cell r="L126">
            <v>0</v>
          </cell>
        </row>
        <row r="126">
          <cell r="O126" t="str">
            <v>付曦</v>
          </cell>
        </row>
        <row r="127">
          <cell r="B127">
            <v>716</v>
          </cell>
          <cell r="C127" t="str">
            <v>大邑县沙渠镇方圆路药店</v>
          </cell>
          <cell r="D127" t="str">
            <v>城郊一片</v>
          </cell>
          <cell r="E127">
            <v>3</v>
          </cell>
          <cell r="F127">
            <v>100</v>
          </cell>
          <cell r="G127">
            <v>13000</v>
          </cell>
          <cell r="H127">
            <v>14300</v>
          </cell>
          <cell r="I127">
            <v>13434.22</v>
          </cell>
          <cell r="J127">
            <v>1.03340153846154</v>
          </cell>
          <cell r="K127">
            <v>0.939455944055944</v>
          </cell>
          <cell r="L127">
            <v>100</v>
          </cell>
          <cell r="M127">
            <v>100</v>
          </cell>
          <cell r="N127" t="str">
            <v>大邑通达</v>
          </cell>
          <cell r="O127" t="str">
            <v>范阳</v>
          </cell>
        </row>
        <row r="128">
          <cell r="B128">
            <v>107728</v>
          </cell>
          <cell r="C128" t="str">
            <v>大邑县晋原镇北街药店</v>
          </cell>
          <cell r="D128" t="str">
            <v>城郊一片</v>
          </cell>
          <cell r="E128">
            <v>4</v>
          </cell>
          <cell r="F128">
            <v>100</v>
          </cell>
          <cell r="G128">
            <v>12000</v>
          </cell>
          <cell r="H128">
            <v>13200</v>
          </cell>
          <cell r="I128">
            <v>5503.4</v>
          </cell>
          <cell r="J128">
            <v>0.458616666666667</v>
          </cell>
          <cell r="K128">
            <v>0.416924242424242</v>
          </cell>
          <cell r="L128">
            <v>0</v>
          </cell>
        </row>
        <row r="128">
          <cell r="O128" t="str">
            <v>黄霞</v>
          </cell>
        </row>
        <row r="129">
          <cell r="B129">
            <v>539</v>
          </cell>
          <cell r="C129" t="str">
            <v>大邑县晋原镇子龙路店</v>
          </cell>
          <cell r="D129" t="str">
            <v>城郊一片</v>
          </cell>
          <cell r="E129">
            <v>4</v>
          </cell>
          <cell r="F129">
            <v>100</v>
          </cell>
          <cell r="G129">
            <v>12190</v>
          </cell>
          <cell r="H129">
            <v>13409</v>
          </cell>
          <cell r="I129">
            <v>12375</v>
          </cell>
          <cell r="J129">
            <v>1.01517637407711</v>
          </cell>
          <cell r="K129">
            <v>0.922887612797375</v>
          </cell>
          <cell r="L129">
            <v>100</v>
          </cell>
          <cell r="M129">
            <v>100</v>
          </cell>
          <cell r="N129" t="str">
            <v>大邑北街</v>
          </cell>
          <cell r="O129" t="str">
            <v>熊小玲</v>
          </cell>
        </row>
        <row r="130">
          <cell r="B130">
            <v>748</v>
          </cell>
          <cell r="C130" t="str">
            <v>大邑县晋原镇东街药店</v>
          </cell>
          <cell r="D130" t="str">
            <v>城郊一片</v>
          </cell>
          <cell r="E130">
            <v>5</v>
          </cell>
          <cell r="F130">
            <v>100</v>
          </cell>
          <cell r="G130">
            <v>12190</v>
          </cell>
          <cell r="H130">
            <v>13409</v>
          </cell>
          <cell r="I130">
            <v>5553.11</v>
          </cell>
          <cell r="J130">
            <v>0.455546349466776</v>
          </cell>
          <cell r="K130">
            <v>0.414133044969796</v>
          </cell>
          <cell r="L130">
            <v>0</v>
          </cell>
        </row>
        <row r="130">
          <cell r="O130" t="str">
            <v>杨丽</v>
          </cell>
        </row>
        <row r="131">
          <cell r="B131">
            <v>594</v>
          </cell>
          <cell r="C131" t="str">
            <v>大邑县安仁镇千禧街药店</v>
          </cell>
          <cell r="D131" t="str">
            <v>城郊一片</v>
          </cell>
          <cell r="E131">
            <v>5</v>
          </cell>
          <cell r="F131">
            <v>100</v>
          </cell>
          <cell r="G131">
            <v>11395</v>
          </cell>
          <cell r="H131">
            <v>12534.5</v>
          </cell>
          <cell r="I131">
            <v>6709</v>
          </cell>
          <cell r="J131">
            <v>0.588767003071523</v>
          </cell>
          <cell r="K131">
            <v>0.535242730065021</v>
          </cell>
          <cell r="L131">
            <v>0</v>
          </cell>
        </row>
        <row r="131">
          <cell r="O131" t="str">
            <v>李沙1</v>
          </cell>
        </row>
        <row r="132">
          <cell r="B132">
            <v>102564</v>
          </cell>
          <cell r="C132" t="str">
            <v>邛崃翠荫街</v>
          </cell>
          <cell r="D132" t="str">
            <v>城郊一片</v>
          </cell>
          <cell r="E132">
            <v>6</v>
          </cell>
          <cell r="F132">
            <v>100</v>
          </cell>
          <cell r="G132">
            <v>10865</v>
          </cell>
          <cell r="H132">
            <v>11951.5</v>
          </cell>
          <cell r="I132">
            <v>10897.32</v>
          </cell>
          <cell r="J132">
            <v>1.00297468936954</v>
          </cell>
          <cell r="K132">
            <v>0.911795172154123</v>
          </cell>
          <cell r="L132">
            <v>100</v>
          </cell>
        </row>
        <row r="132">
          <cell r="O132" t="str">
            <v>陈礼凤</v>
          </cell>
        </row>
        <row r="133">
          <cell r="B133">
            <v>720</v>
          </cell>
          <cell r="C133" t="str">
            <v>大邑县新场镇文昌街药店</v>
          </cell>
          <cell r="D133" t="str">
            <v>城郊一片</v>
          </cell>
          <cell r="E133">
            <v>6</v>
          </cell>
          <cell r="F133">
            <v>100</v>
          </cell>
          <cell r="G133">
            <v>10335</v>
          </cell>
          <cell r="H133">
            <v>11368.5</v>
          </cell>
          <cell r="I133">
            <v>10821.5</v>
          </cell>
          <cell r="J133">
            <v>1.04707305273343</v>
          </cell>
          <cell r="K133">
            <v>0.951884593394027</v>
          </cell>
          <cell r="L133">
            <v>100</v>
          </cell>
          <cell r="M133">
            <v>100</v>
          </cell>
          <cell r="N133" t="str">
            <v>公司奖励</v>
          </cell>
          <cell r="O133" t="str">
            <v>王茹</v>
          </cell>
        </row>
        <row r="134">
          <cell r="B134">
            <v>549</v>
          </cell>
          <cell r="C134" t="str">
            <v>大邑县晋源镇东壕沟段药店</v>
          </cell>
          <cell r="D134" t="str">
            <v>城郊一片</v>
          </cell>
          <cell r="E134">
            <v>7</v>
          </cell>
          <cell r="F134">
            <v>100</v>
          </cell>
          <cell r="G134">
            <v>10070</v>
          </cell>
          <cell r="H134">
            <v>11077</v>
          </cell>
          <cell r="I134">
            <v>10436.16</v>
          </cell>
          <cell r="J134">
            <v>1.03636146971202</v>
          </cell>
          <cell r="K134">
            <v>0.942146790647287</v>
          </cell>
          <cell r="L134">
            <v>100</v>
          </cell>
          <cell r="M134">
            <v>100</v>
          </cell>
          <cell r="N134" t="str">
            <v>羊安店</v>
          </cell>
          <cell r="O134" t="str">
            <v>许静</v>
          </cell>
        </row>
        <row r="135">
          <cell r="B135">
            <v>732</v>
          </cell>
          <cell r="C135" t="str">
            <v>邛崃市羊安镇永康大道药店</v>
          </cell>
          <cell r="D135" t="str">
            <v>城郊一片</v>
          </cell>
          <cell r="E135">
            <v>7</v>
          </cell>
          <cell r="F135">
            <v>100</v>
          </cell>
          <cell r="G135">
            <v>9275</v>
          </cell>
          <cell r="H135">
            <v>10202.5</v>
          </cell>
          <cell r="I135">
            <v>6932.37</v>
          </cell>
          <cell r="J135">
            <v>0.747425336927224</v>
          </cell>
          <cell r="K135">
            <v>0.679477579024749</v>
          </cell>
          <cell r="L135">
            <v>0</v>
          </cell>
        </row>
        <row r="135">
          <cell r="O135" t="str">
            <v>汪梦雨</v>
          </cell>
        </row>
        <row r="136">
          <cell r="B136">
            <v>104533</v>
          </cell>
          <cell r="C136" t="str">
            <v>潘家街店</v>
          </cell>
          <cell r="D136" t="str">
            <v>城郊一片</v>
          </cell>
          <cell r="E136">
            <v>8</v>
          </cell>
          <cell r="F136">
            <v>100</v>
          </cell>
          <cell r="G136">
            <v>9010</v>
          </cell>
          <cell r="H136">
            <v>9911</v>
          </cell>
          <cell r="I136">
            <v>3514.76</v>
          </cell>
          <cell r="J136">
            <v>0.390095449500555</v>
          </cell>
          <cell r="K136">
            <v>0.354632226818686</v>
          </cell>
          <cell r="L136">
            <v>0</v>
          </cell>
        </row>
        <row r="136">
          <cell r="O136" t="str">
            <v>闵巧</v>
          </cell>
        </row>
        <row r="137">
          <cell r="B137">
            <v>117923</v>
          </cell>
          <cell r="C137" t="str">
            <v>观音阁店</v>
          </cell>
          <cell r="D137" t="str">
            <v>城郊一片</v>
          </cell>
          <cell r="E137">
            <v>8</v>
          </cell>
          <cell r="F137">
            <v>100</v>
          </cell>
          <cell r="G137">
            <v>7420</v>
          </cell>
          <cell r="H137">
            <v>8162</v>
          </cell>
          <cell r="I137">
            <v>7433.62</v>
          </cell>
          <cell r="J137">
            <v>1.00183557951482</v>
          </cell>
          <cell r="K137">
            <v>0.91075961774075</v>
          </cell>
          <cell r="L137">
            <v>100</v>
          </cell>
          <cell r="M137">
            <v>200</v>
          </cell>
          <cell r="N137" t="str">
            <v>潘家、金巷</v>
          </cell>
          <cell r="O137" t="str">
            <v>李娟</v>
          </cell>
        </row>
        <row r="138">
          <cell r="B138">
            <v>117637</v>
          </cell>
          <cell r="C138" t="str">
            <v>金巷西街店</v>
          </cell>
          <cell r="D138" t="str">
            <v>城郊一片</v>
          </cell>
          <cell r="E138">
            <v>8</v>
          </cell>
          <cell r="F138">
            <v>100</v>
          </cell>
          <cell r="G138">
            <v>7420</v>
          </cell>
          <cell r="H138">
            <v>8162</v>
          </cell>
          <cell r="I138">
            <v>4995.5</v>
          </cell>
          <cell r="J138">
            <v>0.673247978436658</v>
          </cell>
          <cell r="K138">
            <v>0.612043616760598</v>
          </cell>
          <cell r="L138">
            <v>0</v>
          </cell>
        </row>
        <row r="138">
          <cell r="O138" t="str">
            <v>叶程</v>
          </cell>
        </row>
        <row r="139">
          <cell r="B139">
            <v>123007</v>
          </cell>
          <cell r="C139" t="str">
            <v>元通大道店</v>
          </cell>
          <cell r="D139" t="str">
            <v>城郊一片</v>
          </cell>
          <cell r="E139">
            <v>9</v>
          </cell>
          <cell r="F139">
            <v>50</v>
          </cell>
          <cell r="G139">
            <v>6360</v>
          </cell>
          <cell r="H139">
            <v>6996</v>
          </cell>
          <cell r="I139">
            <v>7206.6</v>
          </cell>
          <cell r="J139">
            <v>1.13311320754717</v>
          </cell>
          <cell r="K139">
            <v>1.03010291595197</v>
          </cell>
          <cell r="L139">
            <v>50</v>
          </cell>
          <cell r="M139">
            <v>50</v>
          </cell>
          <cell r="N139" t="str">
            <v>邛崃凤凰</v>
          </cell>
          <cell r="O139" t="str">
            <v>李秀辉</v>
          </cell>
        </row>
        <row r="140">
          <cell r="B140">
            <v>591</v>
          </cell>
          <cell r="C140" t="str">
            <v>邛崃市临邛镇凤凰大道药店</v>
          </cell>
          <cell r="D140" t="str">
            <v>城郊一片</v>
          </cell>
          <cell r="E140">
            <v>9</v>
          </cell>
          <cell r="F140">
            <v>50</v>
          </cell>
          <cell r="G140">
            <v>4500</v>
          </cell>
          <cell r="H140">
            <v>4950</v>
          </cell>
          <cell r="I140">
            <v>1177.87</v>
          </cell>
          <cell r="J140">
            <v>0.261748888888889</v>
          </cell>
          <cell r="K140">
            <v>0.237953535353535</v>
          </cell>
          <cell r="L140">
            <v>0</v>
          </cell>
        </row>
        <row r="140">
          <cell r="O140" t="str">
            <v>万义丽</v>
          </cell>
        </row>
        <row r="141">
          <cell r="B141">
            <v>122686</v>
          </cell>
          <cell r="C141" t="str">
            <v>大邑蜀望路店</v>
          </cell>
          <cell r="D141" t="str">
            <v>城郊一片</v>
          </cell>
          <cell r="E141">
            <v>10</v>
          </cell>
          <cell r="F141">
            <v>50</v>
          </cell>
          <cell r="G141">
            <v>4500</v>
          </cell>
          <cell r="H141">
            <v>4950</v>
          </cell>
          <cell r="I141">
            <v>4530.17</v>
          </cell>
          <cell r="J141">
            <v>1.00670444444444</v>
          </cell>
          <cell r="K141">
            <v>0.915185858585859</v>
          </cell>
          <cell r="L141">
            <v>50</v>
          </cell>
          <cell r="M141">
            <v>50</v>
          </cell>
          <cell r="N141" t="str">
            <v>大邑南街</v>
          </cell>
          <cell r="O141" t="str">
            <v>方晓敏</v>
          </cell>
        </row>
        <row r="142">
          <cell r="B142">
            <v>122718</v>
          </cell>
          <cell r="C142" t="str">
            <v>大邑南街店</v>
          </cell>
          <cell r="D142" t="str">
            <v>城郊一片</v>
          </cell>
          <cell r="E142">
            <v>10</v>
          </cell>
          <cell r="F142">
            <v>50</v>
          </cell>
          <cell r="G142">
            <v>4500</v>
          </cell>
          <cell r="H142">
            <v>4950</v>
          </cell>
          <cell r="I142">
            <v>1715.8</v>
          </cell>
          <cell r="J142">
            <v>0.381288888888889</v>
          </cell>
          <cell r="K142">
            <v>0.346626262626263</v>
          </cell>
          <cell r="L142">
            <v>0</v>
          </cell>
        </row>
        <row r="142">
          <cell r="O142" t="str">
            <v>牟彩云</v>
          </cell>
        </row>
        <row r="143">
          <cell r="B143" t="str">
            <v>合计</v>
          </cell>
        </row>
        <row r="143">
          <cell r="F143">
            <v>16050</v>
          </cell>
          <cell r="G143">
            <v>2177320</v>
          </cell>
          <cell r="H143">
            <v>2395052</v>
          </cell>
          <cell r="I143">
            <v>2066874.97</v>
          </cell>
          <cell r="J143">
            <v>0.949274782760458</v>
          </cell>
          <cell r="K143">
            <v>0.86297707523678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65"/>
  <sheetViews>
    <sheetView workbookViewId="0">
      <pane ySplit="2" topLeftCell="A3" activePane="bottomLeft" state="frozen"/>
      <selection/>
      <selection pane="bottomLeft" activeCell="V18" sqref="V18"/>
    </sheetView>
  </sheetViews>
  <sheetFormatPr defaultColWidth="9" defaultRowHeight="13.5"/>
  <cols>
    <col min="1" max="1" width="4" style="28" customWidth="1"/>
    <col min="2" max="2" width="9" style="24"/>
    <col min="3" max="3" width="21.375" style="24" customWidth="1"/>
    <col min="4" max="4" width="7.875" style="24" customWidth="1"/>
    <col min="5" max="5" width="16.5" style="111" hidden="1" customWidth="1"/>
    <col min="6" max="6" width="10.625" style="112" hidden="1" customWidth="1"/>
    <col min="7" max="8" width="10.625" style="24" hidden="1" customWidth="1"/>
    <col min="9" max="9" width="12.5" style="63" hidden="1" customWidth="1"/>
    <col min="10" max="10" width="14.875" style="113" hidden="1" customWidth="1"/>
    <col min="11" max="11" width="10.5" style="113" hidden="1" customWidth="1"/>
    <col min="12" max="12" width="10.5" style="63" hidden="1" customWidth="1"/>
    <col min="13" max="13" width="10.5" style="62" hidden="1" customWidth="1"/>
    <col min="14" max="15" width="10.5" style="63" hidden="1" customWidth="1"/>
    <col min="16" max="16" width="10.5" style="24" hidden="1" customWidth="1"/>
    <col min="17" max="17" width="13.25" style="110" customWidth="1"/>
    <col min="18" max="18" width="15" style="114" customWidth="1"/>
    <col min="19" max="19" width="12" style="115" customWidth="1"/>
    <col min="20" max="20" width="10.25" style="116" customWidth="1"/>
    <col min="21" max="21" width="10.375" style="116" customWidth="1"/>
    <col min="22" max="22" width="11.125" style="116" customWidth="1"/>
    <col min="23" max="24" width="10.375" style="114" customWidth="1"/>
    <col min="25" max="25" width="10.375" style="115" customWidth="1"/>
    <col min="26" max="27" width="10.375" style="117" customWidth="1"/>
    <col min="28" max="28" width="10.375" style="116" customWidth="1"/>
    <col min="29" max="16384" width="9" style="110"/>
  </cols>
  <sheetData>
    <row r="1" ht="34" customHeight="1" spans="1:28">
      <c r="A1" s="118" t="s">
        <v>0</v>
      </c>
      <c r="B1" s="119"/>
      <c r="C1" s="120"/>
      <c r="D1" s="28"/>
      <c r="E1" s="121"/>
      <c r="F1" s="122"/>
      <c r="G1" s="28"/>
      <c r="H1" s="28"/>
      <c r="J1" s="126"/>
      <c r="K1" s="126"/>
      <c r="P1" s="28"/>
      <c r="Q1" s="135" t="s">
        <v>1</v>
      </c>
      <c r="R1" s="136"/>
      <c r="S1" s="137"/>
      <c r="T1" s="135" t="s">
        <v>2</v>
      </c>
      <c r="U1" s="136"/>
      <c r="V1" s="137"/>
      <c r="W1" s="138" t="s">
        <v>3</v>
      </c>
      <c r="X1" s="139"/>
      <c r="Y1" s="139"/>
      <c r="Z1" s="147" t="s">
        <v>4</v>
      </c>
      <c r="AA1" s="147"/>
      <c r="AB1" s="147"/>
    </row>
    <row r="2" ht="39" customHeight="1" spans="1:28">
      <c r="A2" s="28" t="s">
        <v>5</v>
      </c>
      <c r="B2" s="24" t="s">
        <v>6</v>
      </c>
      <c r="C2" s="24" t="s">
        <v>7</v>
      </c>
      <c r="D2" s="24" t="s">
        <v>8</v>
      </c>
      <c r="E2" s="111" t="s">
        <v>9</v>
      </c>
      <c r="F2" s="123" t="s">
        <v>10</v>
      </c>
      <c r="G2" s="124" t="s">
        <v>11</v>
      </c>
      <c r="H2" s="124" t="s">
        <v>12</v>
      </c>
      <c r="I2" s="127" t="s">
        <v>13</v>
      </c>
      <c r="J2" s="113" t="s">
        <v>14</v>
      </c>
      <c r="K2" s="128" t="s">
        <v>15</v>
      </c>
      <c r="L2" s="127" t="s">
        <v>16</v>
      </c>
      <c r="M2" s="129" t="s">
        <v>17</v>
      </c>
      <c r="N2" s="127" t="s">
        <v>18</v>
      </c>
      <c r="O2" s="127" t="s">
        <v>19</v>
      </c>
      <c r="P2" s="124" t="s">
        <v>20</v>
      </c>
      <c r="Q2" s="18" t="s">
        <v>21</v>
      </c>
      <c r="R2" s="140" t="s">
        <v>22</v>
      </c>
      <c r="S2" s="141" t="s">
        <v>23</v>
      </c>
      <c r="T2" s="142" t="s">
        <v>24</v>
      </c>
      <c r="U2" s="143" t="s">
        <v>25</v>
      </c>
      <c r="V2" s="144" t="s">
        <v>26</v>
      </c>
      <c r="W2" s="145" t="s">
        <v>21</v>
      </c>
      <c r="X2" s="145" t="s">
        <v>22</v>
      </c>
      <c r="Y2" s="148" t="s">
        <v>23</v>
      </c>
      <c r="Z2" s="143" t="s">
        <v>24</v>
      </c>
      <c r="AA2" s="143" t="s">
        <v>25</v>
      </c>
      <c r="AB2" s="144" t="s">
        <v>26</v>
      </c>
    </row>
    <row r="3" s="109" customFormat="1" spans="1:28">
      <c r="A3" s="24">
        <v>3</v>
      </c>
      <c r="B3" s="24">
        <v>307</v>
      </c>
      <c r="C3" s="24" t="s">
        <v>27</v>
      </c>
      <c r="D3" s="24" t="s">
        <v>28</v>
      </c>
      <c r="E3" s="111">
        <f>VLOOKUP(B3,[5]查询时间段分门店销售汇总!$D:$M,10,0)</f>
        <v>132596.37</v>
      </c>
      <c r="F3" s="112" t="str">
        <f>VLOOKUP(B3,[5]查询时间段分门店销售汇总!$D:$O,12,0)</f>
        <v>15.63%</v>
      </c>
      <c r="G3" s="24">
        <f>VLOOKUP(B3,[7]pk分组及任务!$B:$L,11,0)</f>
        <v>135000</v>
      </c>
      <c r="H3" s="125">
        <f>VLOOKUP(B3,[7]pk分组及任务!$B:$N,13,0)</f>
        <v>0.1794</v>
      </c>
      <c r="I3" s="117">
        <v>125826.806666667</v>
      </c>
      <c r="J3" s="113">
        <f>VLOOKUP(B3,'[6]2023.01新'!$A$1:$Q$65536,17,0)</f>
        <v>77000</v>
      </c>
      <c r="K3" s="130">
        <f>VLOOKUP(B3,'[6]2023.01新'!$A$1:$G$65536,7,0)</f>
        <v>0.26</v>
      </c>
      <c r="L3" s="131">
        <v>140000</v>
      </c>
      <c r="M3" s="132">
        <f t="shared" ref="M3:M66" si="0">(L3-J3)/J3</f>
        <v>0.818181818181818</v>
      </c>
      <c r="N3" s="131">
        <f t="shared" ref="N3:N66" si="1">L3*O3</f>
        <v>26600</v>
      </c>
      <c r="O3" s="116">
        <v>0.19</v>
      </c>
      <c r="P3" s="133">
        <f t="shared" ref="P3:P13" si="2">L3-G3</f>
        <v>5000</v>
      </c>
      <c r="Q3" s="24">
        <v>140000</v>
      </c>
      <c r="R3" s="146">
        <f>Q3*S3</f>
        <v>28700</v>
      </c>
      <c r="S3" s="125">
        <v>0.205</v>
      </c>
      <c r="T3" s="117">
        <f>(240/220)*Q3</f>
        <v>152727.272727273</v>
      </c>
      <c r="U3" s="117">
        <f>T3*V3</f>
        <v>29018.1818181819</v>
      </c>
      <c r="V3" s="116">
        <v>0.19</v>
      </c>
      <c r="W3" s="114">
        <f>(160/220)*Q3</f>
        <v>101818.181818182</v>
      </c>
      <c r="X3" s="114">
        <f>W3*Y3</f>
        <v>24904.958677686</v>
      </c>
      <c r="Y3" s="115">
        <v>0.244602272727273</v>
      </c>
      <c r="Z3" s="117">
        <f>(180/220)*Q3</f>
        <v>114545.454545455</v>
      </c>
      <c r="AA3" s="117">
        <f>Z3*AB3</f>
        <v>26683.8842975208</v>
      </c>
      <c r="AB3" s="116">
        <v>0.232954545454545</v>
      </c>
    </row>
    <row r="4" s="109" customFormat="1" spans="1:28">
      <c r="A4" s="24">
        <v>10</v>
      </c>
      <c r="B4" s="24">
        <v>517</v>
      </c>
      <c r="C4" s="24" t="s">
        <v>29</v>
      </c>
      <c r="D4" s="24" t="s">
        <v>30</v>
      </c>
      <c r="E4" s="111">
        <f>VLOOKUP(B4,[4]查询时间段分门店销售汇总!$D:$M,10,0)</f>
        <v>33505.7757142857</v>
      </c>
      <c r="F4" s="112" t="str">
        <f>VLOOKUP(B4,[5]查询时间段分门店销售汇总!$D:$O,12,0)</f>
        <v>17.38%</v>
      </c>
      <c r="G4" s="24">
        <f>VLOOKUP(B4,[7]pk分组及任务!$B:$L,11,0)</f>
        <v>50400</v>
      </c>
      <c r="H4" s="125">
        <f>VLOOKUP(B4,[7]pk分组及任务!$B:$N,13,0)</f>
        <v>0.171912</v>
      </c>
      <c r="I4" s="117">
        <v>58868.47</v>
      </c>
      <c r="J4" s="113">
        <f>VLOOKUP(B4,'[6]2023.01新'!$A$1:$Q$65536,17,0)</f>
        <v>26250</v>
      </c>
      <c r="K4" s="130">
        <f>VLOOKUP(B4,'[6]2023.01新'!$A$1:$G$65536,7,0)</f>
        <v>0.2204</v>
      </c>
      <c r="L4" s="131">
        <f>(220/110)*J4</f>
        <v>52500</v>
      </c>
      <c r="M4" s="132">
        <f t="shared" si="0"/>
        <v>1</v>
      </c>
      <c r="N4" s="131">
        <f t="shared" si="1"/>
        <v>9091.5</v>
      </c>
      <c r="O4" s="116">
        <f>(22%/28%)*K4</f>
        <v>0.173171428571429</v>
      </c>
      <c r="P4" s="133">
        <f t="shared" si="2"/>
        <v>2100</v>
      </c>
      <c r="Q4" s="24">
        <v>52500</v>
      </c>
      <c r="R4" s="146">
        <f t="shared" ref="R4:R35" si="3">Q4*S4</f>
        <v>9636.99000000002</v>
      </c>
      <c r="S4" s="125">
        <v>0.183561714285715</v>
      </c>
      <c r="T4" s="117">
        <f t="shared" ref="T4:T35" si="4">(240/220)*Q4</f>
        <v>57272.7272727273</v>
      </c>
      <c r="U4" s="117">
        <f t="shared" ref="U4:U35" si="5">T4*V4</f>
        <v>9918.00000000003</v>
      </c>
      <c r="V4" s="116">
        <v>0.173171428571429</v>
      </c>
      <c r="W4" s="114">
        <f t="shared" ref="W4:W35" si="6">(160/220)*Q4</f>
        <v>38181.8181818182</v>
      </c>
      <c r="X4" s="114">
        <f t="shared" ref="X4:X35" si="7">W4*Y4</f>
        <v>8362.6772727273</v>
      </c>
      <c r="Y4" s="115">
        <v>0.219022500000001</v>
      </c>
      <c r="Z4" s="117">
        <f t="shared" ref="Z4:Z35" si="8">(180/220)*Q4</f>
        <v>42954.5454545455</v>
      </c>
      <c r="AA4" s="117">
        <f t="shared" ref="AA4:AA35" si="9">Z4*AB4</f>
        <v>8960.0113636364</v>
      </c>
      <c r="AB4" s="116">
        <v>0.208592857142858</v>
      </c>
    </row>
    <row r="5" s="109" customFormat="1" spans="1:28">
      <c r="A5" s="24">
        <v>5</v>
      </c>
      <c r="B5" s="24">
        <v>750</v>
      </c>
      <c r="C5" s="24" t="s">
        <v>31</v>
      </c>
      <c r="D5" s="24" t="s">
        <v>28</v>
      </c>
      <c r="E5" s="111">
        <f>VLOOKUP(B5,[5]查询时间段分门店销售汇总!$D:$M,10,0)</f>
        <v>53089.9633333333</v>
      </c>
      <c r="F5" s="112" t="str">
        <f>VLOOKUP(B5,[5]查询时间段分门店销售汇总!$D:$O,12,0)</f>
        <v>23.28%</v>
      </c>
      <c r="G5" s="24">
        <f>VLOOKUP(B5,[7]pk分组及任务!$B:$L,11,0)</f>
        <v>50400</v>
      </c>
      <c r="H5" s="125">
        <f>VLOOKUP(B5,[7]pk分组及任务!$B:$N,13,0)</f>
        <v>0.252018</v>
      </c>
      <c r="I5" s="117">
        <v>45568.5</v>
      </c>
      <c r="J5" s="113">
        <f>VLOOKUP(B5,'[6]2023.01新'!$A$1:$Q$65536,17,0)</f>
        <v>30450</v>
      </c>
      <c r="K5" s="130">
        <f>VLOOKUP(B5,'[6]2023.01新'!$A$1:$G$65536,7,0)</f>
        <v>0.3231</v>
      </c>
      <c r="L5" s="131">
        <v>50200</v>
      </c>
      <c r="M5" s="132">
        <f t="shared" si="0"/>
        <v>0.648604269293924</v>
      </c>
      <c r="N5" s="131">
        <f t="shared" si="1"/>
        <v>12743.9871428571</v>
      </c>
      <c r="O5" s="116">
        <f>(22%/28%)*K5</f>
        <v>0.253864285714286</v>
      </c>
      <c r="P5" s="133">
        <f t="shared" si="2"/>
        <v>-200</v>
      </c>
      <c r="Q5" s="24">
        <v>50200</v>
      </c>
      <c r="R5" s="146">
        <f t="shared" si="3"/>
        <v>13508.6263714286</v>
      </c>
      <c r="S5" s="125">
        <v>0.269096142857143</v>
      </c>
      <c r="T5" s="117">
        <f t="shared" si="4"/>
        <v>54763.6363636364</v>
      </c>
      <c r="U5" s="117">
        <f t="shared" si="5"/>
        <v>13902.5314285715</v>
      </c>
      <c r="V5" s="116">
        <v>0.253864285714286</v>
      </c>
      <c r="W5" s="114">
        <f t="shared" si="6"/>
        <v>36509.0909090909</v>
      </c>
      <c r="X5" s="114">
        <f t="shared" si="7"/>
        <v>11722.3617272727</v>
      </c>
      <c r="Y5" s="115">
        <v>0.321080625</v>
      </c>
      <c r="Z5" s="117">
        <f t="shared" si="8"/>
        <v>41072.7272727273</v>
      </c>
      <c r="AA5" s="117">
        <f t="shared" si="9"/>
        <v>12559.6732792208</v>
      </c>
      <c r="AB5" s="116">
        <v>0.305791071428572</v>
      </c>
    </row>
    <row r="6" s="110" customFormat="1" ht="14" customHeight="1" spans="1:28">
      <c r="A6" s="24">
        <v>22</v>
      </c>
      <c r="B6" s="24">
        <v>582</v>
      </c>
      <c r="C6" s="24" t="s">
        <v>32</v>
      </c>
      <c r="D6" s="24" t="s">
        <v>33</v>
      </c>
      <c r="E6" s="111">
        <f>VLOOKUP(B6,[5]查询时间段分门店销售汇总!$D:$M,10,0)</f>
        <v>56737.78</v>
      </c>
      <c r="F6" s="112" t="str">
        <f>VLOOKUP(B6,[5]查询时间段分门店销售汇总!$D:$O,12,0)</f>
        <v>6.74%</v>
      </c>
      <c r="G6" s="24">
        <f>VLOOKUP(B6,[7]pk分组及任务!$B:$L,11,0)</f>
        <v>47700</v>
      </c>
      <c r="H6" s="125">
        <f>VLOOKUP(B6,[7]pk分组及任务!$B:$N,13,0)</f>
        <v>0.12834</v>
      </c>
      <c r="I6" s="117">
        <v>45519.5966666667</v>
      </c>
      <c r="J6" s="113">
        <f>VLOOKUP(B6,'[6]2023.01新'!$A$1:$Q$65536,17,0)</f>
        <v>29400</v>
      </c>
      <c r="K6" s="130">
        <f>VLOOKUP(B6,'[6]2023.01新'!$A$1:$G$65536,7,0)</f>
        <v>0.1426</v>
      </c>
      <c r="L6" s="131">
        <v>49000</v>
      </c>
      <c r="M6" s="132">
        <f t="shared" si="0"/>
        <v>0.666666666666667</v>
      </c>
      <c r="N6" s="131">
        <f t="shared" si="1"/>
        <v>8330</v>
      </c>
      <c r="O6" s="116">
        <v>0.17</v>
      </c>
      <c r="P6" s="133">
        <f t="shared" si="2"/>
        <v>1300</v>
      </c>
      <c r="Q6" s="24">
        <v>49000</v>
      </c>
      <c r="R6" s="146">
        <f t="shared" si="3"/>
        <v>8829.8</v>
      </c>
      <c r="S6" s="125">
        <v>0.1802</v>
      </c>
      <c r="T6" s="117">
        <f t="shared" si="4"/>
        <v>53454.5454545454</v>
      </c>
      <c r="U6" s="117">
        <f t="shared" si="5"/>
        <v>9087.27272727272</v>
      </c>
      <c r="V6" s="116">
        <v>0.17</v>
      </c>
      <c r="W6" s="114">
        <f t="shared" si="6"/>
        <v>35636.3636363636</v>
      </c>
      <c r="X6" s="114">
        <f t="shared" si="7"/>
        <v>7662.22314049586</v>
      </c>
      <c r="Y6" s="115">
        <v>0.215011363636364</v>
      </c>
      <c r="Z6" s="117">
        <f t="shared" si="8"/>
        <v>40090.9090909091</v>
      </c>
      <c r="AA6" s="117">
        <f t="shared" si="9"/>
        <v>8209.52479338843</v>
      </c>
      <c r="AB6" s="116">
        <v>0.204772727272727</v>
      </c>
    </row>
    <row r="7" s="110" customFormat="1" spans="1:28">
      <c r="A7" s="24">
        <v>1</v>
      </c>
      <c r="B7" s="24">
        <v>114685</v>
      </c>
      <c r="C7" s="24" t="s">
        <v>34</v>
      </c>
      <c r="D7" s="24" t="s">
        <v>30</v>
      </c>
      <c r="E7" s="111">
        <f>VLOOKUP(B7,[4]查询时间段分门店销售汇总!$D:$M,10,0)</f>
        <v>34478.4771428571</v>
      </c>
      <c r="F7" s="112" t="str">
        <f>VLOOKUP(B7,[5]查询时间段分门店销售汇总!$D:$O,12,0)</f>
        <v>-5.84%</v>
      </c>
      <c r="G7" s="24">
        <f>VLOOKUP(B7,[7]pk分组及任务!$B:$L,11,0)</f>
        <v>48000</v>
      </c>
      <c r="H7" s="125">
        <f>VLOOKUP(B7,[7]pk分组及任务!$B:$N,13,0)</f>
        <v>0.156</v>
      </c>
      <c r="I7" s="117">
        <v>39680.59</v>
      </c>
      <c r="J7" s="113">
        <f>VLOOKUP(B7,'[6]2023.01新'!$A$1:$Q$65536,17,0)</f>
        <v>31250</v>
      </c>
      <c r="K7" s="130">
        <f>VLOOKUP(B7,'[6]2023.01新'!$A$1:$G$65536,7,0)</f>
        <v>0.2</v>
      </c>
      <c r="L7" s="131">
        <v>49000</v>
      </c>
      <c r="M7" s="132">
        <f t="shared" si="0"/>
        <v>0.568</v>
      </c>
      <c r="N7" s="131">
        <f t="shared" si="1"/>
        <v>7700</v>
      </c>
      <c r="O7" s="116">
        <f t="shared" ref="O7:O57" si="10">(22%/28%)*K7</f>
        <v>0.157142857142857</v>
      </c>
      <c r="P7" s="133">
        <f t="shared" si="2"/>
        <v>1000</v>
      </c>
      <c r="Q7" s="24">
        <v>49000</v>
      </c>
      <c r="R7" s="146">
        <f t="shared" si="3"/>
        <v>8161.99999999999</v>
      </c>
      <c r="S7" s="125">
        <v>0.166571428571428</v>
      </c>
      <c r="T7" s="117">
        <f t="shared" si="4"/>
        <v>53454.5454545454</v>
      </c>
      <c r="U7" s="117">
        <f t="shared" si="5"/>
        <v>8399.99999999998</v>
      </c>
      <c r="V7" s="116">
        <v>0.157142857142857</v>
      </c>
      <c r="W7" s="114">
        <f t="shared" si="6"/>
        <v>35636.3636363636</v>
      </c>
      <c r="X7" s="114">
        <f t="shared" si="7"/>
        <v>7082.72727272726</v>
      </c>
      <c r="Y7" s="115">
        <v>0.19875</v>
      </c>
      <c r="Z7" s="117">
        <f t="shared" si="8"/>
        <v>40090.9090909091</v>
      </c>
      <c r="AA7" s="117">
        <f t="shared" si="9"/>
        <v>7588.63636363636</v>
      </c>
      <c r="AB7" s="116">
        <v>0.189285714285714</v>
      </c>
    </row>
    <row r="8" s="110" customFormat="1" spans="1:28">
      <c r="A8" s="24">
        <v>4</v>
      </c>
      <c r="B8" s="24">
        <v>337</v>
      </c>
      <c r="C8" s="24" t="s">
        <v>35</v>
      </c>
      <c r="D8" s="24" t="s">
        <v>30</v>
      </c>
      <c r="E8" s="111">
        <f>VLOOKUP(B8,[4]查询时间段分门店销售汇总!$D:$M,10,0)</f>
        <v>37494.3885714286</v>
      </c>
      <c r="F8" s="112" t="str">
        <f>VLOOKUP(B8,[5]查询时间段分门店销售汇总!$D:$O,12,0)</f>
        <v>20.12%</v>
      </c>
      <c r="G8" s="24">
        <f>VLOOKUP(B8,[7]pk分组及任务!$B:$L,11,0)</f>
        <v>46000</v>
      </c>
      <c r="H8" s="125">
        <f>VLOOKUP(B8,[7]pk分组及任务!$B:$N,13,0)</f>
        <v>0.197808</v>
      </c>
      <c r="I8" s="117">
        <v>55453.3833333333</v>
      </c>
      <c r="J8" s="113">
        <f>VLOOKUP(B8,'[6]2023.01新'!$A$1:$Q$65536,17,0)</f>
        <v>25200</v>
      </c>
      <c r="K8" s="130">
        <f>VLOOKUP(B8,'[6]2023.01新'!$A$1:$G$65536,7,0)</f>
        <v>0.2536</v>
      </c>
      <c r="L8" s="131">
        <v>48000</v>
      </c>
      <c r="M8" s="132">
        <f t="shared" si="0"/>
        <v>0.904761904761905</v>
      </c>
      <c r="N8" s="131">
        <f t="shared" si="1"/>
        <v>9564.34285714286</v>
      </c>
      <c r="O8" s="116">
        <f t="shared" si="10"/>
        <v>0.199257142857143</v>
      </c>
      <c r="P8" s="133">
        <f t="shared" si="2"/>
        <v>2000</v>
      </c>
      <c r="Q8" s="24">
        <v>48000</v>
      </c>
      <c r="R8" s="146">
        <f t="shared" si="3"/>
        <v>10138.2034285714</v>
      </c>
      <c r="S8" s="125">
        <v>0.211212571428572</v>
      </c>
      <c r="T8" s="117">
        <f t="shared" si="4"/>
        <v>52363.6363636364</v>
      </c>
      <c r="U8" s="117">
        <f t="shared" si="5"/>
        <v>10433.8285714286</v>
      </c>
      <c r="V8" s="116">
        <v>0.199257142857143</v>
      </c>
      <c r="W8" s="114">
        <f t="shared" si="6"/>
        <v>34909.0909090909</v>
      </c>
      <c r="X8" s="114">
        <f t="shared" si="7"/>
        <v>8797.61454545455</v>
      </c>
      <c r="Y8" s="115">
        <v>0.252015</v>
      </c>
      <c r="Z8" s="117">
        <f t="shared" si="8"/>
        <v>39272.7272727273</v>
      </c>
      <c r="AA8" s="117">
        <f t="shared" si="9"/>
        <v>9426.0155844156</v>
      </c>
      <c r="AB8" s="116">
        <v>0.240014285714286</v>
      </c>
    </row>
    <row r="9" s="110" customFormat="1" spans="1:28">
      <c r="A9" s="24">
        <v>140</v>
      </c>
      <c r="B9" s="24">
        <v>343</v>
      </c>
      <c r="C9" s="24" t="s">
        <v>36</v>
      </c>
      <c r="D9" s="24" t="s">
        <v>33</v>
      </c>
      <c r="E9" s="111">
        <f>VLOOKUP(B9,[5]查询时间段分门店销售汇总!$D:$M,10,0)</f>
        <v>36457.7533333333</v>
      </c>
      <c r="F9" s="112" t="str">
        <f>VLOOKUP(B9,[5]查询时间段分门店销售汇总!$D:$O,12,0)</f>
        <v>21.85%</v>
      </c>
      <c r="G9" s="24">
        <f>VLOOKUP(B9,[7]pk分组及任务!$B:$L,11,0)</f>
        <v>40000</v>
      </c>
      <c r="H9" s="125">
        <f>VLOOKUP(B9,[7]pk分组及任务!$B:$N,13,0)</f>
        <v>0.240162</v>
      </c>
      <c r="I9" s="117">
        <v>45527.52</v>
      </c>
      <c r="J9" s="113">
        <f>VLOOKUP(B9,'[6]2023.01新'!$A$1:$Q$65536,17,0)</f>
        <v>18360</v>
      </c>
      <c r="K9" s="130">
        <f>VLOOKUP(B9,'[6]2023.01新'!$A$1:$G$65536,7,0)</f>
        <v>0.3079</v>
      </c>
      <c r="L9" s="131">
        <v>40000</v>
      </c>
      <c r="M9" s="132">
        <f t="shared" si="0"/>
        <v>1.17864923747277</v>
      </c>
      <c r="N9" s="131">
        <f t="shared" si="1"/>
        <v>9676.85714285714</v>
      </c>
      <c r="O9" s="116">
        <f t="shared" si="10"/>
        <v>0.241921428571429</v>
      </c>
      <c r="P9" s="133">
        <f t="shared" si="2"/>
        <v>0</v>
      </c>
      <c r="Q9" s="24">
        <v>40000</v>
      </c>
      <c r="R9" s="146">
        <f t="shared" si="3"/>
        <v>10257.4685714286</v>
      </c>
      <c r="S9" s="125">
        <v>0.256436714285715</v>
      </c>
      <c r="T9" s="117">
        <f t="shared" si="4"/>
        <v>43636.3636363636</v>
      </c>
      <c r="U9" s="117">
        <f t="shared" si="5"/>
        <v>10556.5714285714</v>
      </c>
      <c r="V9" s="116">
        <v>0.241921428571429</v>
      </c>
      <c r="W9" s="114">
        <f t="shared" si="6"/>
        <v>29090.9090909091</v>
      </c>
      <c r="X9" s="114">
        <f t="shared" si="7"/>
        <v>8901.10909090911</v>
      </c>
      <c r="Y9" s="115">
        <v>0.305975625000001</v>
      </c>
      <c r="Z9" s="117">
        <f t="shared" si="8"/>
        <v>32727.2727272727</v>
      </c>
      <c r="AA9" s="117">
        <f t="shared" si="9"/>
        <v>9536.90259740261</v>
      </c>
      <c r="AB9" s="116">
        <v>0.291405357142858</v>
      </c>
    </row>
    <row r="10" s="110" customFormat="1" spans="1:28">
      <c r="A10" s="24">
        <v>7</v>
      </c>
      <c r="B10" s="24">
        <v>571</v>
      </c>
      <c r="C10" s="24" t="s">
        <v>37</v>
      </c>
      <c r="D10" s="24" t="s">
        <v>38</v>
      </c>
      <c r="E10" s="111">
        <f>VLOOKUP(B10,[5]查询时间段分门店销售汇总!$D:$M,10,0)</f>
        <v>18860.57</v>
      </c>
      <c r="F10" s="112" t="str">
        <f>VLOOKUP(B10,[5]查询时间段分门店销售汇总!$D:$O,12,0)</f>
        <v>23.21%</v>
      </c>
      <c r="G10" s="24">
        <f>VLOOKUP(B10,[7]pk分组及任务!$B:$L,11,0)</f>
        <v>27600</v>
      </c>
      <c r="H10" s="125">
        <f>VLOOKUP(B10,[7]pk分组及任务!$B:$N,13,0)</f>
        <v>0.2184</v>
      </c>
      <c r="I10" s="117">
        <v>25318.9733333333</v>
      </c>
      <c r="J10" s="113">
        <f>VLOOKUP(B10,'[6]2023.01新'!$A$1:$Q$65536,17,0)</f>
        <v>15120</v>
      </c>
      <c r="K10" s="130">
        <f>VLOOKUP(B10,'[6]2023.01新'!$A$1:$G$65536,7,0)</f>
        <v>0.28</v>
      </c>
      <c r="L10" s="131">
        <v>28000</v>
      </c>
      <c r="M10" s="132">
        <f t="shared" si="0"/>
        <v>0.851851851851852</v>
      </c>
      <c r="N10" s="131">
        <f t="shared" si="1"/>
        <v>6160</v>
      </c>
      <c r="O10" s="116">
        <f t="shared" si="10"/>
        <v>0.22</v>
      </c>
      <c r="P10" s="133">
        <f t="shared" si="2"/>
        <v>400</v>
      </c>
      <c r="Q10" s="24">
        <v>28000</v>
      </c>
      <c r="R10" s="146">
        <f t="shared" si="3"/>
        <v>6529.6</v>
      </c>
      <c r="S10" s="125">
        <v>0.2332</v>
      </c>
      <c r="T10" s="117">
        <f t="shared" si="4"/>
        <v>30545.4545454545</v>
      </c>
      <c r="U10" s="117">
        <f t="shared" si="5"/>
        <v>6719.99999999999</v>
      </c>
      <c r="V10" s="116">
        <v>0.22</v>
      </c>
      <c r="W10" s="114">
        <f t="shared" si="6"/>
        <v>20363.6363636364</v>
      </c>
      <c r="X10" s="114">
        <f t="shared" si="7"/>
        <v>5666.18181818183</v>
      </c>
      <c r="Y10" s="115">
        <v>0.27825</v>
      </c>
      <c r="Z10" s="117">
        <f t="shared" si="8"/>
        <v>22909.0909090909</v>
      </c>
      <c r="AA10" s="117">
        <f t="shared" si="9"/>
        <v>6070.90909090909</v>
      </c>
      <c r="AB10" s="116">
        <v>0.265</v>
      </c>
    </row>
    <row r="11" s="110" customFormat="1" spans="1:28">
      <c r="A11" s="24">
        <v>43</v>
      </c>
      <c r="B11" s="24">
        <v>341</v>
      </c>
      <c r="C11" s="24" t="s">
        <v>39</v>
      </c>
      <c r="D11" s="24" t="s">
        <v>40</v>
      </c>
      <c r="E11" s="111">
        <f>VLOOKUP(B11,[4]查询时间段分门店销售汇总!$D:$M,10,0)</f>
        <v>16156.07</v>
      </c>
      <c r="F11" s="112" t="str">
        <f>VLOOKUP(B11,[5]查询时间段分门店销售汇总!$D:$O,12,0)</f>
        <v>23.81%</v>
      </c>
      <c r="G11" s="24">
        <f>VLOOKUP(B11,[7]pk分组及任务!$B:$L,11,0)</f>
        <v>27500</v>
      </c>
      <c r="H11" s="125">
        <f>VLOOKUP(B11,[7]pk分组及任务!$B:$N,13,0)</f>
        <v>0.24453</v>
      </c>
      <c r="I11" s="117">
        <v>21526.3833333333</v>
      </c>
      <c r="J11" s="113">
        <f>VLOOKUP(B11,'[6]2023.01新'!$A$1:$Q$65536,17,0)</f>
        <v>14040</v>
      </c>
      <c r="K11" s="130">
        <f>VLOOKUP(B11,'[6]2023.01新'!$A$1:$G$65536,7,0)</f>
        <v>0.3135</v>
      </c>
      <c r="L11" s="131">
        <f>(220/110)*J11</f>
        <v>28080</v>
      </c>
      <c r="M11" s="132">
        <f t="shared" si="0"/>
        <v>1</v>
      </c>
      <c r="N11" s="131">
        <f t="shared" si="1"/>
        <v>6916.70571428572</v>
      </c>
      <c r="O11" s="116">
        <f t="shared" si="10"/>
        <v>0.246321428571429</v>
      </c>
      <c r="P11" s="133">
        <f t="shared" si="2"/>
        <v>580</v>
      </c>
      <c r="Q11" s="24">
        <v>28080</v>
      </c>
      <c r="R11" s="146">
        <f t="shared" si="3"/>
        <v>7331.70805714287</v>
      </c>
      <c r="S11" s="125">
        <v>0.261100714285715</v>
      </c>
      <c r="T11" s="117">
        <f t="shared" si="4"/>
        <v>30632.7272727273</v>
      </c>
      <c r="U11" s="117">
        <f t="shared" si="5"/>
        <v>7545.49714285716</v>
      </c>
      <c r="V11" s="116">
        <v>0.246321428571429</v>
      </c>
      <c r="W11" s="114">
        <f t="shared" si="6"/>
        <v>20421.8181818182</v>
      </c>
      <c r="X11" s="114">
        <f t="shared" si="7"/>
        <v>6362.22600000002</v>
      </c>
      <c r="Y11" s="115">
        <v>0.311540625000001</v>
      </c>
      <c r="Z11" s="117">
        <f t="shared" si="8"/>
        <v>22974.5454545455</v>
      </c>
      <c r="AA11" s="117">
        <f t="shared" si="9"/>
        <v>6816.67071428574</v>
      </c>
      <c r="AB11" s="116">
        <v>0.296705357142858</v>
      </c>
    </row>
    <row r="12" s="110" customFormat="1" spans="1:28">
      <c r="A12" s="24">
        <v>141</v>
      </c>
      <c r="B12" s="24">
        <v>385</v>
      </c>
      <c r="C12" s="24" t="s">
        <v>41</v>
      </c>
      <c r="D12" s="24" t="s">
        <v>42</v>
      </c>
      <c r="E12" s="111">
        <f>VLOOKUP(B12,[5]查询时间段分门店销售汇总!$D:$M,10,0)</f>
        <v>22173.4966666667</v>
      </c>
      <c r="F12" s="112" t="str">
        <f>VLOOKUP(B12,[5]查询时间段分门店销售汇总!$D:$O,12,0)</f>
        <v>16.52%</v>
      </c>
      <c r="G12" s="24">
        <f>VLOOKUP(B12,[7]pk分组及任务!$B:$L,11,0)</f>
        <v>29150</v>
      </c>
      <c r="H12" s="125">
        <f>VLOOKUP(B12,[7]pk分组及任务!$B:$N,13,0)</f>
        <v>0.179712</v>
      </c>
      <c r="I12" s="117">
        <v>33321.6066666667</v>
      </c>
      <c r="J12" s="113">
        <f>VLOOKUP(B12,'[6]2023.01新'!$A$1:$Q$65536,17,0)</f>
        <v>12830.4</v>
      </c>
      <c r="K12" s="130">
        <f>VLOOKUP(B12,'[6]2023.01新'!$A$1:$G$65536,7,0)</f>
        <v>0.2304</v>
      </c>
      <c r="L12" s="131">
        <v>28000</v>
      </c>
      <c r="M12" s="132">
        <f t="shared" si="0"/>
        <v>1.18231699713181</v>
      </c>
      <c r="N12" s="131">
        <f t="shared" si="1"/>
        <v>5068.8</v>
      </c>
      <c r="O12" s="116">
        <f t="shared" si="10"/>
        <v>0.181028571428571</v>
      </c>
      <c r="P12" s="133">
        <f t="shared" si="2"/>
        <v>-1150</v>
      </c>
      <c r="Q12" s="24">
        <v>28000</v>
      </c>
      <c r="R12" s="146">
        <f t="shared" si="3"/>
        <v>5372.92799999999</v>
      </c>
      <c r="S12" s="125">
        <v>0.191890285714285</v>
      </c>
      <c r="T12" s="117">
        <f t="shared" si="4"/>
        <v>30545.4545454545</v>
      </c>
      <c r="U12" s="117">
        <f t="shared" si="5"/>
        <v>5529.59999999998</v>
      </c>
      <c r="V12" s="116">
        <v>0.181028571428571</v>
      </c>
      <c r="W12" s="114">
        <f t="shared" si="6"/>
        <v>20363.6363636364</v>
      </c>
      <c r="X12" s="114">
        <f t="shared" si="7"/>
        <v>4662.45818181818</v>
      </c>
      <c r="Y12" s="115">
        <v>0.22896</v>
      </c>
      <c r="Z12" s="117">
        <f t="shared" si="8"/>
        <v>22909.0909090909</v>
      </c>
      <c r="AA12" s="117">
        <f t="shared" si="9"/>
        <v>4995.4909090909</v>
      </c>
      <c r="AB12" s="116">
        <v>0.218057142857142</v>
      </c>
    </row>
    <row r="13" s="110" customFormat="1" spans="1:28">
      <c r="A13" s="24">
        <v>135</v>
      </c>
      <c r="B13" s="24">
        <v>365</v>
      </c>
      <c r="C13" s="24" t="s">
        <v>43</v>
      </c>
      <c r="D13" s="24" t="s">
        <v>33</v>
      </c>
      <c r="E13" s="111">
        <f>VLOOKUP(B13,[5]查询时间段分门店销售汇总!$D:$M,10,0)</f>
        <v>26178.1466666667</v>
      </c>
      <c r="F13" s="112" t="str">
        <f>VLOOKUP(B13,[5]查询时间段分门店销售汇总!$D:$O,12,0)</f>
        <v>24.92%</v>
      </c>
      <c r="G13" s="24">
        <f>VLOOKUP(B13,[7]pk分组及任务!$B:$L,11,0)</f>
        <v>26250</v>
      </c>
      <c r="H13" s="125">
        <f>VLOOKUP(B13,[7]pk分组及任务!$B:$N,13,0)</f>
        <v>0.224562</v>
      </c>
      <c r="I13" s="117">
        <v>38199.7566666667</v>
      </c>
      <c r="J13" s="113">
        <f>VLOOKUP(B13,'[6]2023.01新'!$A$1:$Q$65536,17,0)</f>
        <v>11880</v>
      </c>
      <c r="K13" s="130">
        <f>VLOOKUP(B13,'[6]2023.01新'!$A$1:$G$65536,7,0)</f>
        <v>0.2879</v>
      </c>
      <c r="L13" s="131">
        <v>27000</v>
      </c>
      <c r="M13" s="132">
        <f t="shared" si="0"/>
        <v>1.27272727272727</v>
      </c>
      <c r="N13" s="131">
        <f t="shared" si="1"/>
        <v>6107.59285714286</v>
      </c>
      <c r="O13" s="116">
        <f t="shared" si="10"/>
        <v>0.226207142857143</v>
      </c>
      <c r="P13" s="133">
        <f t="shared" si="2"/>
        <v>750</v>
      </c>
      <c r="Q13" s="24">
        <v>27000</v>
      </c>
      <c r="R13" s="146">
        <f t="shared" si="3"/>
        <v>6474.04842857143</v>
      </c>
      <c r="S13" s="125">
        <v>0.239779571428572</v>
      </c>
      <c r="T13" s="117">
        <f t="shared" si="4"/>
        <v>29454.5454545455</v>
      </c>
      <c r="U13" s="117">
        <f t="shared" si="5"/>
        <v>6662.82857142859</v>
      </c>
      <c r="V13" s="116">
        <v>0.226207142857143</v>
      </c>
      <c r="W13" s="114">
        <f t="shared" si="6"/>
        <v>19636.3636363636</v>
      </c>
      <c r="X13" s="114">
        <f t="shared" si="7"/>
        <v>5617.9759090909</v>
      </c>
      <c r="Y13" s="115">
        <v>0.286100625</v>
      </c>
      <c r="Z13" s="117">
        <f t="shared" si="8"/>
        <v>22090.9090909091</v>
      </c>
      <c r="AA13" s="117">
        <f t="shared" si="9"/>
        <v>6019.25990259741</v>
      </c>
      <c r="AB13" s="116">
        <v>0.272476785714286</v>
      </c>
    </row>
    <row r="14" s="110" customFormat="1" spans="1:28">
      <c r="A14" s="24">
        <v>143</v>
      </c>
      <c r="B14" s="24">
        <v>117491</v>
      </c>
      <c r="C14" s="24" t="s">
        <v>44</v>
      </c>
      <c r="D14" s="24" t="s">
        <v>33</v>
      </c>
      <c r="E14" s="111">
        <f>VLOOKUP(B14,[5]查询时间段分门店销售汇总!$D:$M,10,0)</f>
        <v>15501.6333333333</v>
      </c>
      <c r="F14" s="112" t="str">
        <f>VLOOKUP(B14,[5]查询时间段分门店销售汇总!$D:$O,12,0)</f>
        <v>12.61%</v>
      </c>
      <c r="G14" s="24">
        <f>VLOOKUP(B14,[7]pk分组及任务!$B:$L,11,0)</f>
        <v>23750</v>
      </c>
      <c r="H14" s="125">
        <f>VLOOKUP(B14,[7]pk分组及任务!$B:$N,13,0)</f>
        <v>0.2028</v>
      </c>
      <c r="I14" s="117">
        <v>20849.8</v>
      </c>
      <c r="J14" s="113">
        <f>VLOOKUP(B14,'[6]2023.01新'!$A$1:$Q$65536,17,0)</f>
        <v>9890</v>
      </c>
      <c r="K14" s="130">
        <f>VLOOKUP(B14,'[6]2023.01新'!$A$1:$G$65536,7,0)</f>
        <v>0.26</v>
      </c>
      <c r="L14" s="134">
        <v>23750</v>
      </c>
      <c r="M14" s="132">
        <f t="shared" si="0"/>
        <v>1.40141557128413</v>
      </c>
      <c r="N14" s="131">
        <f t="shared" si="1"/>
        <v>4851.78571428571</v>
      </c>
      <c r="O14" s="116">
        <f t="shared" si="10"/>
        <v>0.204285714285714</v>
      </c>
      <c r="P14" s="133">
        <f>L14-I14</f>
        <v>2900.2</v>
      </c>
      <c r="Q14" s="24">
        <v>23750</v>
      </c>
      <c r="R14" s="146">
        <f t="shared" si="3"/>
        <v>5142.89285714285</v>
      </c>
      <c r="S14" s="125">
        <v>0.216542857142857</v>
      </c>
      <c r="T14" s="117">
        <f t="shared" si="4"/>
        <v>25909.0909090909</v>
      </c>
      <c r="U14" s="117">
        <f t="shared" si="5"/>
        <v>5292.85714285713</v>
      </c>
      <c r="V14" s="116">
        <v>0.204285714285714</v>
      </c>
      <c r="W14" s="114">
        <f t="shared" si="6"/>
        <v>17272.7272727273</v>
      </c>
      <c r="X14" s="114">
        <f t="shared" si="7"/>
        <v>4462.84090909091</v>
      </c>
      <c r="Y14" s="115">
        <v>0.258375</v>
      </c>
      <c r="Z14" s="117">
        <f t="shared" si="8"/>
        <v>19431.8181818182</v>
      </c>
      <c r="AA14" s="117">
        <f t="shared" si="9"/>
        <v>4781.61525974026</v>
      </c>
      <c r="AB14" s="116">
        <v>0.246071428571428</v>
      </c>
    </row>
    <row r="15" s="110" customFormat="1" spans="1:28">
      <c r="A15" s="24">
        <v>137</v>
      </c>
      <c r="B15" s="24">
        <v>712</v>
      </c>
      <c r="C15" s="24" t="s">
        <v>45</v>
      </c>
      <c r="D15" s="24" t="s">
        <v>38</v>
      </c>
      <c r="E15" s="111">
        <f>VLOOKUP(B15,[5]查询时间段分门店销售汇总!$D:$M,10,0)</f>
        <v>15351.23</v>
      </c>
      <c r="F15" s="112" t="str">
        <f>VLOOKUP(B15,[5]查询时间段分门店销售汇总!$D:$O,12,0)</f>
        <v>30.21%</v>
      </c>
      <c r="G15" s="24">
        <f>VLOOKUP(B15,[7]pk分组及任务!$B:$L,11,0)</f>
        <v>25000</v>
      </c>
      <c r="H15" s="125">
        <f>VLOOKUP(B15,[7]pk分组及任务!$B:$N,13,0)</f>
        <v>0.2613</v>
      </c>
      <c r="I15" s="117">
        <v>12761.05</v>
      </c>
      <c r="J15" s="113">
        <f>VLOOKUP(B15,'[6]2023.01新'!$A$1:$Q$65536,17,0)</f>
        <v>11025</v>
      </c>
      <c r="K15" s="130">
        <f>VLOOKUP(B15,'[6]2023.01新'!$A$1:$G$65536,7,0)</f>
        <v>0.335</v>
      </c>
      <c r="L15" s="131">
        <v>23000</v>
      </c>
      <c r="M15" s="132">
        <f t="shared" si="0"/>
        <v>1.08616780045351</v>
      </c>
      <c r="N15" s="131">
        <f t="shared" si="1"/>
        <v>6053.92857142857</v>
      </c>
      <c r="O15" s="116">
        <f t="shared" si="10"/>
        <v>0.263214285714286</v>
      </c>
      <c r="P15" s="133">
        <f t="shared" ref="P15:P78" si="11">L15-G15</f>
        <v>-2000</v>
      </c>
      <c r="Q15" s="24">
        <v>23000</v>
      </c>
      <c r="R15" s="146">
        <f t="shared" si="3"/>
        <v>6417.16428571429</v>
      </c>
      <c r="S15" s="125">
        <v>0.279007142857143</v>
      </c>
      <c r="T15" s="117">
        <f t="shared" si="4"/>
        <v>25090.9090909091</v>
      </c>
      <c r="U15" s="117">
        <f t="shared" si="5"/>
        <v>6604.28571428572</v>
      </c>
      <c r="V15" s="116">
        <v>0.263214285714286</v>
      </c>
      <c r="W15" s="114">
        <f t="shared" si="6"/>
        <v>16727.2727272727</v>
      </c>
      <c r="X15" s="114">
        <f t="shared" si="7"/>
        <v>5568.61363636363</v>
      </c>
      <c r="Y15" s="115">
        <v>0.33290625</v>
      </c>
      <c r="Z15" s="117">
        <f t="shared" si="8"/>
        <v>18818.1818181818</v>
      </c>
      <c r="AA15" s="117">
        <f t="shared" si="9"/>
        <v>5966.37175324676</v>
      </c>
      <c r="AB15" s="116">
        <v>0.317053571428572</v>
      </c>
    </row>
    <row r="16" s="110" customFormat="1" spans="1:28">
      <c r="A16" s="24">
        <v>139</v>
      </c>
      <c r="B16" s="24">
        <v>742</v>
      </c>
      <c r="C16" s="24" t="s">
        <v>46</v>
      </c>
      <c r="D16" s="24" t="s">
        <v>28</v>
      </c>
      <c r="E16" s="111">
        <f>VLOOKUP(B16,[5]查询时间段分门店销售汇总!$D:$M,10,0)</f>
        <v>23810.02</v>
      </c>
      <c r="F16" s="112" t="str">
        <f>VLOOKUP(B16,[5]查询时间段分门店销售汇总!$D:$O,12,0)</f>
        <v>19.01%</v>
      </c>
      <c r="G16" s="24">
        <f>VLOOKUP(B16,[7]pk分组及任务!$B:$L,11,0)</f>
        <v>22500</v>
      </c>
      <c r="H16" s="125">
        <f>VLOOKUP(B16,[7]pk分组及任务!$B:$N,13,0)</f>
        <v>0.1677</v>
      </c>
      <c r="I16" s="117">
        <v>23230.16</v>
      </c>
      <c r="J16" s="113">
        <f>VLOOKUP(B16,'[6]2023.01新'!$A$1:$Q$65536,17,0)</f>
        <v>9720</v>
      </c>
      <c r="K16" s="130">
        <f>VLOOKUP(B16,'[6]2023.01新'!$A$1:$G$65536,7,0)</f>
        <v>0.215</v>
      </c>
      <c r="L16" s="134">
        <v>22500</v>
      </c>
      <c r="M16" s="132">
        <f t="shared" si="0"/>
        <v>1.31481481481481</v>
      </c>
      <c r="N16" s="131">
        <f t="shared" si="1"/>
        <v>3800.89285714286</v>
      </c>
      <c r="O16" s="116">
        <f t="shared" si="10"/>
        <v>0.168928571428571</v>
      </c>
      <c r="P16" s="133">
        <f t="shared" si="11"/>
        <v>0</v>
      </c>
      <c r="Q16" s="24">
        <v>22500</v>
      </c>
      <c r="R16" s="146">
        <f t="shared" si="3"/>
        <v>4028.94642857142</v>
      </c>
      <c r="S16" s="125">
        <v>0.179064285714285</v>
      </c>
      <c r="T16" s="117">
        <f t="shared" si="4"/>
        <v>24545.4545454545</v>
      </c>
      <c r="U16" s="117">
        <f t="shared" si="5"/>
        <v>4146.42857142855</v>
      </c>
      <c r="V16" s="116">
        <v>0.168928571428571</v>
      </c>
      <c r="W16" s="114">
        <f t="shared" si="6"/>
        <v>16363.6363636364</v>
      </c>
      <c r="X16" s="114">
        <f t="shared" si="7"/>
        <v>3496.19318181818</v>
      </c>
      <c r="Y16" s="115">
        <v>0.21365625</v>
      </c>
      <c r="Z16" s="117">
        <f t="shared" si="8"/>
        <v>18409.0909090909</v>
      </c>
      <c r="AA16" s="117">
        <f t="shared" si="9"/>
        <v>3745.92126623376</v>
      </c>
      <c r="AB16" s="116">
        <v>0.203482142857142</v>
      </c>
    </row>
    <row r="17" s="110" customFormat="1" spans="1:28">
      <c r="A17" s="24">
        <v>129</v>
      </c>
      <c r="B17" s="24">
        <v>373</v>
      </c>
      <c r="C17" s="24" t="s">
        <v>47</v>
      </c>
      <c r="D17" s="24" t="s">
        <v>30</v>
      </c>
      <c r="E17" s="111">
        <f>VLOOKUP(B17,[4]查询时间段分门店销售汇总!$D:$M,10,0)</f>
        <v>13533.1771428571</v>
      </c>
      <c r="F17" s="112" t="str">
        <f>VLOOKUP(B17,[5]查询时间段分门店销售汇总!$D:$O,12,0)</f>
        <v>22.15%</v>
      </c>
      <c r="G17" s="24">
        <f>VLOOKUP(B17,[7]pk分组及任务!$B:$L,11,0)</f>
        <v>22000</v>
      </c>
      <c r="H17" s="125">
        <f>VLOOKUP(B17,[7]pk分组及任务!$B:$N,13,0)</f>
        <v>0.24765</v>
      </c>
      <c r="I17" s="117">
        <v>24240.4033333333</v>
      </c>
      <c r="J17" s="113">
        <f>VLOOKUP(B17,'[6]2023.01新'!$A$1:$Q$65536,17,0)</f>
        <v>9936</v>
      </c>
      <c r="K17" s="130">
        <f>VLOOKUP(B17,'[6]2023.01新'!$A$1:$G$65536,7,0)</f>
        <v>0.3175</v>
      </c>
      <c r="L17" s="134">
        <v>22000</v>
      </c>
      <c r="M17" s="132">
        <f t="shared" si="0"/>
        <v>1.21417069243156</v>
      </c>
      <c r="N17" s="131">
        <f t="shared" si="1"/>
        <v>5488.21428571429</v>
      </c>
      <c r="O17" s="116">
        <f t="shared" si="10"/>
        <v>0.249464285714286</v>
      </c>
      <c r="P17" s="133">
        <f t="shared" si="11"/>
        <v>0</v>
      </c>
      <c r="Q17" s="24">
        <v>22000</v>
      </c>
      <c r="R17" s="146">
        <f t="shared" si="3"/>
        <v>5817.50714285715</v>
      </c>
      <c r="S17" s="125">
        <v>0.264432142857143</v>
      </c>
      <c r="T17" s="117">
        <f t="shared" si="4"/>
        <v>24000</v>
      </c>
      <c r="U17" s="117">
        <f t="shared" si="5"/>
        <v>5987.14285714286</v>
      </c>
      <c r="V17" s="116">
        <v>0.249464285714286</v>
      </c>
      <c r="W17" s="114">
        <f t="shared" si="6"/>
        <v>16000</v>
      </c>
      <c r="X17" s="114">
        <f t="shared" si="7"/>
        <v>5048.25000000001</v>
      </c>
      <c r="Y17" s="115">
        <v>0.315515625</v>
      </c>
      <c r="Z17" s="117">
        <f t="shared" si="8"/>
        <v>18000</v>
      </c>
      <c r="AA17" s="117">
        <f t="shared" si="9"/>
        <v>5408.83928571429</v>
      </c>
      <c r="AB17" s="116">
        <v>0.300491071428572</v>
      </c>
    </row>
    <row r="18" s="110" customFormat="1" spans="1:28">
      <c r="A18" s="24">
        <v>133</v>
      </c>
      <c r="B18" s="24">
        <v>707</v>
      </c>
      <c r="C18" s="24" t="s">
        <v>48</v>
      </c>
      <c r="D18" s="24" t="s">
        <v>38</v>
      </c>
      <c r="E18" s="111">
        <f>VLOOKUP(B18,[5]查询时间段分门店销售汇总!$D:$M,10,0)</f>
        <v>15183.82</v>
      </c>
      <c r="F18" s="112" t="str">
        <f>VLOOKUP(B18,[5]查询时间段分门店销售汇总!$D:$O,12,0)</f>
        <v>21.41%</v>
      </c>
      <c r="G18" s="24">
        <f>VLOOKUP(B18,[7]pk分组及任务!$B:$L,11,0)</f>
        <v>24000</v>
      </c>
      <c r="H18" s="125">
        <f>VLOOKUP(B18,[7]pk分组及任务!$B:$N,13,0)</f>
        <v>0.2496</v>
      </c>
      <c r="I18" s="117">
        <v>24321.9233333333</v>
      </c>
      <c r="J18" s="113">
        <f>VLOOKUP(B18,'[6]2023.01新'!$A$1:$Q$65536,17,0)</f>
        <v>10800</v>
      </c>
      <c r="K18" s="130">
        <f>VLOOKUP(B18,'[6]2023.01新'!$A$1:$G$65536,7,0)</f>
        <v>0.32</v>
      </c>
      <c r="L18" s="131">
        <f>(220/110)*J18</f>
        <v>21600</v>
      </c>
      <c r="M18" s="132">
        <f t="shared" si="0"/>
        <v>1</v>
      </c>
      <c r="N18" s="131">
        <f t="shared" si="1"/>
        <v>5430.85714285714</v>
      </c>
      <c r="O18" s="116">
        <f t="shared" si="10"/>
        <v>0.251428571428571</v>
      </c>
      <c r="P18" s="133">
        <f t="shared" si="11"/>
        <v>-2400</v>
      </c>
      <c r="Q18" s="24">
        <v>21600</v>
      </c>
      <c r="R18" s="146">
        <f t="shared" si="3"/>
        <v>5756.70857142856</v>
      </c>
      <c r="S18" s="125">
        <v>0.266514285714285</v>
      </c>
      <c r="T18" s="117">
        <f t="shared" si="4"/>
        <v>23563.6363636364</v>
      </c>
      <c r="U18" s="117">
        <f t="shared" si="5"/>
        <v>5924.57142857143</v>
      </c>
      <c r="V18" s="116">
        <v>0.251428571428571</v>
      </c>
      <c r="W18" s="114">
        <f t="shared" si="6"/>
        <v>15709.0909090909</v>
      </c>
      <c r="X18" s="114">
        <f t="shared" si="7"/>
        <v>4995.4909090909</v>
      </c>
      <c r="Y18" s="115">
        <v>0.318</v>
      </c>
      <c r="Z18" s="117">
        <f t="shared" si="8"/>
        <v>17672.7272727273</v>
      </c>
      <c r="AA18" s="117">
        <f t="shared" si="9"/>
        <v>5352.31168831169</v>
      </c>
      <c r="AB18" s="116">
        <v>0.302857142857142</v>
      </c>
    </row>
    <row r="19" s="110" customFormat="1" spans="1:28">
      <c r="A19" s="24">
        <v>45</v>
      </c>
      <c r="B19" s="24">
        <v>108656</v>
      </c>
      <c r="C19" s="24" t="s">
        <v>49</v>
      </c>
      <c r="D19" s="24" t="s">
        <v>42</v>
      </c>
      <c r="E19" s="111">
        <f>VLOOKUP(B19,[5]查询时间段分门店销售汇总!$D:$M,10,0)</f>
        <v>11430.85</v>
      </c>
      <c r="F19" s="112" t="str">
        <f>VLOOKUP(B19,[5]查询时间段分门店销售汇总!$D:$O,12,0)</f>
        <v>12.19%</v>
      </c>
      <c r="G19" s="24">
        <f>VLOOKUP(B19,[7]pk分组及任务!$B:$L,11,0)</f>
        <v>20140</v>
      </c>
      <c r="H19" s="125">
        <f>VLOOKUP(B19,[7]pk分组及任务!$B:$N,13,0)</f>
        <v>0.179478</v>
      </c>
      <c r="I19" s="117">
        <v>14386.1633333333</v>
      </c>
      <c r="J19" s="113">
        <f>VLOOKUP(B19,'[6]2023.01新'!$A$1:$Q$65536,17,0)</f>
        <v>10315.5</v>
      </c>
      <c r="K19" s="130">
        <f>VLOOKUP(B19,'[6]2023.01新'!$A$1:$G$65536,7,0)</f>
        <v>0.2301</v>
      </c>
      <c r="L19" s="131">
        <f>(220/110)*J19</f>
        <v>20631</v>
      </c>
      <c r="M19" s="132">
        <f t="shared" si="0"/>
        <v>1</v>
      </c>
      <c r="N19" s="131">
        <f t="shared" si="1"/>
        <v>3729.93743571429</v>
      </c>
      <c r="O19" s="116">
        <f t="shared" si="10"/>
        <v>0.180792857142857</v>
      </c>
      <c r="P19" s="133">
        <f t="shared" si="11"/>
        <v>491</v>
      </c>
      <c r="Q19" s="24">
        <v>20631</v>
      </c>
      <c r="R19" s="146">
        <f t="shared" si="3"/>
        <v>4126.2</v>
      </c>
      <c r="S19" s="125">
        <v>0.2</v>
      </c>
      <c r="T19" s="117">
        <f t="shared" si="4"/>
        <v>22506.5454545455</v>
      </c>
      <c r="U19" s="117">
        <f t="shared" si="5"/>
        <v>4069.02265714286</v>
      </c>
      <c r="V19" s="116">
        <v>0.180792857142857</v>
      </c>
      <c r="W19" s="114">
        <f t="shared" si="6"/>
        <v>15004.3636363636</v>
      </c>
      <c r="X19" s="114">
        <f t="shared" si="7"/>
        <v>3580.5867768595</v>
      </c>
      <c r="Y19" s="115">
        <v>0.238636363636364</v>
      </c>
      <c r="Z19" s="117">
        <f t="shared" si="8"/>
        <v>16879.9090909091</v>
      </c>
      <c r="AA19" s="117">
        <f t="shared" si="9"/>
        <v>3836.34297520661</v>
      </c>
      <c r="AB19" s="116">
        <v>0.227272727272727</v>
      </c>
    </row>
    <row r="20" s="110" customFormat="1" spans="1:28">
      <c r="A20" s="24">
        <v>105</v>
      </c>
      <c r="B20" s="24">
        <v>585</v>
      </c>
      <c r="C20" s="24" t="s">
        <v>50</v>
      </c>
      <c r="D20" s="24" t="s">
        <v>30</v>
      </c>
      <c r="E20" s="111">
        <f>VLOOKUP(B20,[4]查询时间段分门店销售汇总!$D:$M,10,0)</f>
        <v>10996.3642857143</v>
      </c>
      <c r="F20" s="112" t="str">
        <f>VLOOKUP(B20,[5]查询时间段分门店销售汇总!$D:$O,12,0)</f>
        <v>25.58%</v>
      </c>
      <c r="G20" s="24">
        <f>VLOOKUP(B20,[7]pk分组及任务!$B:$L,11,0)</f>
        <v>21500</v>
      </c>
      <c r="H20" s="125">
        <f>VLOOKUP(B20,[7]pk分组及任务!$B:$N,13,0)</f>
        <v>0.2496</v>
      </c>
      <c r="I20" s="117">
        <v>22781.4733333333</v>
      </c>
      <c r="J20" s="113">
        <f>VLOOKUP(B20,'[6]2023.01新'!$A$1:$Q$65536,17,0)</f>
        <v>10304</v>
      </c>
      <c r="K20" s="130">
        <f>VLOOKUP(B20,'[6]2023.01新'!$A$1:$G$65536,7,0)</f>
        <v>0.32</v>
      </c>
      <c r="L20" s="131">
        <f>(220/110)*J20</f>
        <v>20608</v>
      </c>
      <c r="M20" s="132">
        <f t="shared" si="0"/>
        <v>1</v>
      </c>
      <c r="N20" s="131">
        <f t="shared" si="1"/>
        <v>5181.44</v>
      </c>
      <c r="O20" s="116">
        <f t="shared" si="10"/>
        <v>0.251428571428571</v>
      </c>
      <c r="P20" s="133">
        <f t="shared" si="11"/>
        <v>-892</v>
      </c>
      <c r="Q20" s="24">
        <v>20608</v>
      </c>
      <c r="R20" s="146">
        <f t="shared" si="3"/>
        <v>5492.32639999999</v>
      </c>
      <c r="S20" s="125">
        <v>0.266514285714285</v>
      </c>
      <c r="T20" s="117">
        <f t="shared" si="4"/>
        <v>22481.4545454545</v>
      </c>
      <c r="U20" s="117">
        <f t="shared" si="5"/>
        <v>5652.47999999998</v>
      </c>
      <c r="V20" s="116">
        <v>0.251428571428571</v>
      </c>
      <c r="W20" s="114">
        <f t="shared" si="6"/>
        <v>14987.6363636364</v>
      </c>
      <c r="X20" s="114">
        <f t="shared" si="7"/>
        <v>4766.06836363637</v>
      </c>
      <c r="Y20" s="115">
        <v>0.318</v>
      </c>
      <c r="Z20" s="117">
        <f t="shared" si="8"/>
        <v>16861.0909090909</v>
      </c>
      <c r="AA20" s="117">
        <f t="shared" si="9"/>
        <v>5106.50181818181</v>
      </c>
      <c r="AB20" s="116">
        <v>0.302857142857142</v>
      </c>
    </row>
    <row r="21" s="110" customFormat="1" spans="1:28">
      <c r="A21" s="24">
        <v>109</v>
      </c>
      <c r="B21" s="24">
        <v>546</v>
      </c>
      <c r="C21" s="24" t="s">
        <v>51</v>
      </c>
      <c r="D21" s="24" t="s">
        <v>30</v>
      </c>
      <c r="E21" s="111">
        <f>VLOOKUP(B21,[4]查询时间段分门店销售汇总!$D:$M,10,0)</f>
        <v>14205.4628571429</v>
      </c>
      <c r="F21" s="112" t="str">
        <f>VLOOKUP(B21,[5]查询时间段分门店销售汇总!$D:$O,12,0)</f>
        <v>27.43%</v>
      </c>
      <c r="G21" s="24">
        <f>VLOOKUP(B21,[7]pk分组及任务!$B:$L,11,0)</f>
        <v>21500</v>
      </c>
      <c r="H21" s="125">
        <f>VLOOKUP(B21,[7]pk分组及任务!$B:$N,13,0)</f>
        <v>0.26442</v>
      </c>
      <c r="I21" s="117">
        <v>14257.4766666667</v>
      </c>
      <c r="J21" s="113">
        <f>VLOOKUP(B21,'[6]2023.01新'!$A$1:$Q$65536,17,0)</f>
        <v>10260</v>
      </c>
      <c r="K21" s="130">
        <f>VLOOKUP(B21,'[6]2023.01新'!$A$1:$G$65536,7,0)</f>
        <v>0.339</v>
      </c>
      <c r="L21" s="131">
        <f>(220/110)*J21</f>
        <v>20520</v>
      </c>
      <c r="M21" s="132">
        <f t="shared" si="0"/>
        <v>1</v>
      </c>
      <c r="N21" s="131">
        <f t="shared" si="1"/>
        <v>5465.64857142857</v>
      </c>
      <c r="O21" s="116">
        <f t="shared" si="10"/>
        <v>0.266357142857143</v>
      </c>
      <c r="P21" s="133">
        <f t="shared" si="11"/>
        <v>-980</v>
      </c>
      <c r="Q21" s="24">
        <v>20520</v>
      </c>
      <c r="R21" s="146">
        <f t="shared" si="3"/>
        <v>5793.58748571429</v>
      </c>
      <c r="S21" s="125">
        <v>0.282338571428572</v>
      </c>
      <c r="T21" s="117">
        <f t="shared" si="4"/>
        <v>22385.4545454545</v>
      </c>
      <c r="U21" s="117">
        <f t="shared" si="5"/>
        <v>5962.52571428571</v>
      </c>
      <c r="V21" s="116">
        <v>0.266357142857143</v>
      </c>
      <c r="W21" s="114">
        <f t="shared" si="6"/>
        <v>14923.6363636364</v>
      </c>
      <c r="X21" s="114">
        <f t="shared" si="7"/>
        <v>5027.49327272729</v>
      </c>
      <c r="Y21" s="115">
        <v>0.33688125</v>
      </c>
      <c r="Z21" s="117">
        <f t="shared" si="8"/>
        <v>16789.0909090909</v>
      </c>
      <c r="AA21" s="117">
        <f t="shared" si="9"/>
        <v>5386.59993506494</v>
      </c>
      <c r="AB21" s="116">
        <v>0.320839285714286</v>
      </c>
    </row>
    <row r="22" s="110" customFormat="1" spans="1:28">
      <c r="A22" s="24">
        <v>142</v>
      </c>
      <c r="B22" s="24">
        <v>514</v>
      </c>
      <c r="C22" s="24" t="s">
        <v>52</v>
      </c>
      <c r="D22" s="24" t="s">
        <v>42</v>
      </c>
      <c r="E22" s="111">
        <f>VLOOKUP(B22,[5]查询时间段分门店销售汇总!$D:$M,10,0)</f>
        <v>18200.22</v>
      </c>
      <c r="F22" s="112" t="str">
        <f>VLOOKUP(B22,[5]查询时间段分门店销售汇总!$D:$O,12,0)</f>
        <v>22.9%</v>
      </c>
      <c r="G22" s="24">
        <f>VLOOKUP(B22,[7]pk分组及任务!$B:$L,11,0)</f>
        <v>21000</v>
      </c>
      <c r="H22" s="125">
        <f>VLOOKUP(B22,[7]pk分组及任务!$B:$N,13,0)</f>
        <v>0.237354</v>
      </c>
      <c r="I22" s="117">
        <v>21865.59</v>
      </c>
      <c r="J22" s="113">
        <f>VLOOKUP(B22,'[6]2023.01新'!$A$1:$Q$65536,17,0)</f>
        <v>8640</v>
      </c>
      <c r="K22" s="130">
        <f>VLOOKUP(B22,'[6]2023.01新'!$A$1:$G$65536,7,0)</f>
        <v>0.3043</v>
      </c>
      <c r="L22" s="131">
        <v>20500</v>
      </c>
      <c r="M22" s="132">
        <f t="shared" si="0"/>
        <v>1.37268518518519</v>
      </c>
      <c r="N22" s="131">
        <f t="shared" si="1"/>
        <v>4901.40357142857</v>
      </c>
      <c r="O22" s="116">
        <f t="shared" si="10"/>
        <v>0.239092857142857</v>
      </c>
      <c r="P22" s="133">
        <f t="shared" si="11"/>
        <v>-500</v>
      </c>
      <c r="Q22" s="24">
        <v>20500</v>
      </c>
      <c r="R22" s="146">
        <f t="shared" si="3"/>
        <v>5195.48778571428</v>
      </c>
      <c r="S22" s="125">
        <v>0.253438428571428</v>
      </c>
      <c r="T22" s="117">
        <f t="shared" si="4"/>
        <v>22363.6363636364</v>
      </c>
      <c r="U22" s="117">
        <f t="shared" si="5"/>
        <v>5346.98571428572</v>
      </c>
      <c r="V22" s="116">
        <v>0.239092857142857</v>
      </c>
      <c r="W22" s="114">
        <f t="shared" si="6"/>
        <v>14909.0909090909</v>
      </c>
      <c r="X22" s="114">
        <f t="shared" si="7"/>
        <v>4508.48113636363</v>
      </c>
      <c r="Y22" s="115">
        <v>0.302398125</v>
      </c>
      <c r="Z22" s="117">
        <f t="shared" si="8"/>
        <v>16772.7272727273</v>
      </c>
      <c r="AA22" s="117">
        <f t="shared" si="9"/>
        <v>4830.51550324676</v>
      </c>
      <c r="AB22" s="116">
        <v>0.287998214285714</v>
      </c>
    </row>
    <row r="23" s="110" customFormat="1" spans="1:28">
      <c r="A23" s="24">
        <v>138</v>
      </c>
      <c r="B23" s="24">
        <v>730</v>
      </c>
      <c r="C23" s="24" t="s">
        <v>53</v>
      </c>
      <c r="D23" s="24" t="s">
        <v>54</v>
      </c>
      <c r="E23" s="111">
        <f>VLOOKUP(B23,[5]查询时间段分门店销售汇总!$D:$M,10,0)</f>
        <v>15559.36</v>
      </c>
      <c r="F23" s="112" t="str">
        <f>VLOOKUP(B23,[5]查询时间段分门店销售汇总!$D:$O,12,0)</f>
        <v>23.89%</v>
      </c>
      <c r="G23" s="24">
        <f>VLOOKUP(B23,[7]pk分组及任务!$B:$L,11,0)</f>
        <v>23000</v>
      </c>
      <c r="H23" s="125">
        <f>VLOOKUP(B23,[7]pk分组及任务!$B:$N,13,0)</f>
        <v>0.2262</v>
      </c>
      <c r="I23" s="117">
        <v>11665.98</v>
      </c>
      <c r="J23" s="113">
        <f>VLOOKUP(B23,'[6]2023.01新'!$A$1:$Q$65536,17,0)</f>
        <v>9975</v>
      </c>
      <c r="K23" s="130">
        <f>VLOOKUP(B23,'[6]2023.01新'!$A$1:$G$65536,7,0)</f>
        <v>0.29</v>
      </c>
      <c r="L23" s="131">
        <v>20100</v>
      </c>
      <c r="M23" s="132">
        <f t="shared" si="0"/>
        <v>1.01503759398496</v>
      </c>
      <c r="N23" s="131">
        <f t="shared" si="1"/>
        <v>4579.92857142857</v>
      </c>
      <c r="O23" s="116">
        <f t="shared" si="10"/>
        <v>0.227857142857143</v>
      </c>
      <c r="P23" s="133">
        <f t="shared" si="11"/>
        <v>-2900</v>
      </c>
      <c r="Q23" s="24">
        <v>20100</v>
      </c>
      <c r="R23" s="146">
        <f t="shared" si="3"/>
        <v>4854.72428571429</v>
      </c>
      <c r="S23" s="125">
        <v>0.241528571428572</v>
      </c>
      <c r="T23" s="117">
        <f t="shared" si="4"/>
        <v>21927.2727272727</v>
      </c>
      <c r="U23" s="117">
        <f t="shared" si="5"/>
        <v>4996.28571428571</v>
      </c>
      <c r="V23" s="116">
        <v>0.227857142857143</v>
      </c>
      <c r="W23" s="114">
        <f t="shared" si="6"/>
        <v>14618.1818181818</v>
      </c>
      <c r="X23" s="114">
        <f t="shared" si="7"/>
        <v>4212.77727272727</v>
      </c>
      <c r="Y23" s="115">
        <v>0.2881875</v>
      </c>
      <c r="Z23" s="117">
        <f t="shared" si="8"/>
        <v>16445.4545454545</v>
      </c>
      <c r="AA23" s="117">
        <f t="shared" si="9"/>
        <v>4513.68993506493</v>
      </c>
      <c r="AB23" s="116">
        <v>0.274464285714286</v>
      </c>
    </row>
    <row r="24" s="110" customFormat="1" spans="1:28">
      <c r="A24" s="24">
        <v>130</v>
      </c>
      <c r="B24" s="24">
        <v>54</v>
      </c>
      <c r="C24" s="24" t="s">
        <v>55</v>
      </c>
      <c r="D24" s="24" t="s">
        <v>56</v>
      </c>
      <c r="E24" s="111">
        <f>VLOOKUP(B24,[4]查询时间段分门店销售汇总!$D:$M,10,0)</f>
        <v>9600.17142857143</v>
      </c>
      <c r="F24" s="112" t="str">
        <f>VLOOKUP(B24,[5]查询时间段分门店销售汇总!$D:$O,12,0)</f>
        <v>28.59%</v>
      </c>
      <c r="G24" s="24">
        <f>VLOOKUP(B24,[7]pk分组及任务!$B:$L,11,0)</f>
        <v>19040</v>
      </c>
      <c r="H24" s="125">
        <f>VLOOKUP(B24,[7]pk分组及任务!$B:$N,13,0)</f>
        <v>0.243828</v>
      </c>
      <c r="I24" s="117">
        <v>18780.11</v>
      </c>
      <c r="J24" s="113">
        <f>VLOOKUP(B24,'[6]2023.01新'!$A$1:$Q$65536,17,0)</f>
        <v>8424</v>
      </c>
      <c r="K24" s="130">
        <f>VLOOKUP(B24,'[6]2023.01新'!$A$1:$G$65536,7,0)</f>
        <v>0.3126</v>
      </c>
      <c r="L24" s="134">
        <v>19040</v>
      </c>
      <c r="M24" s="132">
        <f t="shared" si="0"/>
        <v>1.26020892687559</v>
      </c>
      <c r="N24" s="131">
        <f t="shared" si="1"/>
        <v>4676.496</v>
      </c>
      <c r="O24" s="116">
        <f t="shared" si="10"/>
        <v>0.245614285714286</v>
      </c>
      <c r="P24" s="133">
        <f t="shared" si="11"/>
        <v>0</v>
      </c>
      <c r="Q24" s="24">
        <v>19040</v>
      </c>
      <c r="R24" s="146">
        <f t="shared" si="3"/>
        <v>4957.08576000001</v>
      </c>
      <c r="S24" s="125">
        <v>0.260351142857143</v>
      </c>
      <c r="T24" s="117">
        <f t="shared" si="4"/>
        <v>20770.9090909091</v>
      </c>
      <c r="U24" s="117">
        <f t="shared" si="5"/>
        <v>5101.63200000001</v>
      </c>
      <c r="V24" s="116">
        <v>0.245614285714286</v>
      </c>
      <c r="W24" s="114">
        <f t="shared" si="6"/>
        <v>13847.2727272727</v>
      </c>
      <c r="X24" s="114">
        <f t="shared" si="7"/>
        <v>4301.60334545454</v>
      </c>
      <c r="Y24" s="115">
        <v>0.31064625</v>
      </c>
      <c r="Z24" s="117">
        <f t="shared" si="8"/>
        <v>15578.1818181818</v>
      </c>
      <c r="AA24" s="117">
        <f t="shared" si="9"/>
        <v>4608.86072727273</v>
      </c>
      <c r="AB24" s="116">
        <v>0.295853571428572</v>
      </c>
    </row>
    <row r="25" s="110" customFormat="1" spans="1:28">
      <c r="A25" s="24">
        <v>94</v>
      </c>
      <c r="B25" s="24">
        <v>581</v>
      </c>
      <c r="C25" s="24" t="s">
        <v>57</v>
      </c>
      <c r="D25" s="24" t="s">
        <v>30</v>
      </c>
      <c r="E25" s="111">
        <f>VLOOKUP(B25,[4]查询时间段分门店销售汇总!$D:$M,10,0)</f>
        <v>15365.8728571429</v>
      </c>
      <c r="F25" s="112" t="str">
        <f>VLOOKUP(B25,[5]查询时间段分门店销售汇总!$D:$O,12,0)</f>
        <v>16.29%</v>
      </c>
      <c r="G25" s="24">
        <f>VLOOKUP(B25,[7]pk分组及任务!$B:$L,11,0)</f>
        <v>19680</v>
      </c>
      <c r="H25" s="125">
        <f>VLOOKUP(B25,[7]pk分组及任务!$B:$N,13,0)</f>
        <v>0.215904</v>
      </c>
      <c r="I25" s="117">
        <v>21571.5333333333</v>
      </c>
      <c r="J25" s="113">
        <f>VLOOKUP(B25,'[6]2023.01新'!$A$1:$Q$65536,17,0)</f>
        <v>9504</v>
      </c>
      <c r="K25" s="130">
        <f>VLOOKUP(B25,'[6]2023.01新'!$A$1:$G$65536,7,0)</f>
        <v>0.2768</v>
      </c>
      <c r="L25" s="131">
        <f>(220/110)*J25</f>
        <v>19008</v>
      </c>
      <c r="M25" s="132">
        <f t="shared" si="0"/>
        <v>1</v>
      </c>
      <c r="N25" s="131">
        <f t="shared" si="1"/>
        <v>4133.96845714286</v>
      </c>
      <c r="O25" s="116">
        <f t="shared" si="10"/>
        <v>0.217485714285714</v>
      </c>
      <c r="P25" s="133">
        <f t="shared" si="11"/>
        <v>-672</v>
      </c>
      <c r="Q25" s="24">
        <v>19008</v>
      </c>
      <c r="R25" s="146">
        <f t="shared" si="3"/>
        <v>4382.00656457142</v>
      </c>
      <c r="S25" s="125">
        <v>0.230534857142857</v>
      </c>
      <c r="T25" s="117">
        <f t="shared" si="4"/>
        <v>20736</v>
      </c>
      <c r="U25" s="117">
        <f t="shared" si="5"/>
        <v>4509.78377142857</v>
      </c>
      <c r="V25" s="116">
        <v>0.217485714285714</v>
      </c>
      <c r="W25" s="114">
        <f t="shared" si="6"/>
        <v>13824</v>
      </c>
      <c r="X25" s="114">
        <f t="shared" si="7"/>
        <v>3802.56768</v>
      </c>
      <c r="Y25" s="115">
        <v>0.27507</v>
      </c>
      <c r="Z25" s="117">
        <f t="shared" si="8"/>
        <v>15552</v>
      </c>
      <c r="AA25" s="117">
        <f t="shared" si="9"/>
        <v>4074.17965714285</v>
      </c>
      <c r="AB25" s="116">
        <v>0.261971428571428</v>
      </c>
    </row>
    <row r="26" s="110" customFormat="1" spans="1:28">
      <c r="A26" s="24">
        <v>59</v>
      </c>
      <c r="B26" s="24">
        <v>511</v>
      </c>
      <c r="C26" s="24" t="s">
        <v>58</v>
      </c>
      <c r="D26" s="24" t="s">
        <v>38</v>
      </c>
      <c r="E26" s="111">
        <f>VLOOKUP(B26,[5]查询时间段分门店销售汇总!$D:$M,10,0)</f>
        <v>15030.45</v>
      </c>
      <c r="F26" s="112" t="str">
        <f>VLOOKUP(B26,[5]查询时间段分门店销售汇总!$D:$O,12,0)</f>
        <v>25.96%</v>
      </c>
      <c r="G26" s="24">
        <f>VLOOKUP(B26,[7]pk分组及任务!$B:$L,11,0)</f>
        <v>18720</v>
      </c>
      <c r="H26" s="125">
        <f>VLOOKUP(B26,[7]pk分组及任务!$B:$N,13,0)</f>
        <v>0.24648</v>
      </c>
      <c r="I26" s="117">
        <v>21555.7833333333</v>
      </c>
      <c r="J26" s="113">
        <f>VLOOKUP(B26,'[6]2023.01新'!$A$1:$Q$65536,17,0)</f>
        <v>9460</v>
      </c>
      <c r="K26" s="130">
        <f>VLOOKUP(B26,'[6]2023.01新'!$A$1:$G$65536,7,0)</f>
        <v>0.316</v>
      </c>
      <c r="L26" s="131">
        <f>(220/110)*J26</f>
        <v>18920</v>
      </c>
      <c r="M26" s="132">
        <f t="shared" si="0"/>
        <v>1</v>
      </c>
      <c r="N26" s="131">
        <f t="shared" si="1"/>
        <v>4697.56571428571</v>
      </c>
      <c r="O26" s="116">
        <f t="shared" si="10"/>
        <v>0.248285714285714</v>
      </c>
      <c r="P26" s="133">
        <f t="shared" si="11"/>
        <v>200</v>
      </c>
      <c r="Q26" s="24">
        <v>18920</v>
      </c>
      <c r="R26" s="146">
        <f t="shared" si="3"/>
        <v>4979.41965714285</v>
      </c>
      <c r="S26" s="125">
        <v>0.263182857142857</v>
      </c>
      <c r="T26" s="117">
        <f t="shared" si="4"/>
        <v>20640</v>
      </c>
      <c r="U26" s="117">
        <f t="shared" si="5"/>
        <v>5124.61714285714</v>
      </c>
      <c r="V26" s="116">
        <v>0.248285714285714</v>
      </c>
      <c r="W26" s="114">
        <f t="shared" si="6"/>
        <v>13760</v>
      </c>
      <c r="X26" s="114">
        <f t="shared" si="7"/>
        <v>4320.984</v>
      </c>
      <c r="Y26" s="115">
        <v>0.314025</v>
      </c>
      <c r="Z26" s="117">
        <f t="shared" si="8"/>
        <v>15480</v>
      </c>
      <c r="AA26" s="117">
        <f t="shared" si="9"/>
        <v>4629.62571428571</v>
      </c>
      <c r="AB26" s="116">
        <v>0.299071428571428</v>
      </c>
    </row>
    <row r="27" s="110" customFormat="1" spans="1:28">
      <c r="A27" s="24">
        <v>111</v>
      </c>
      <c r="B27" s="24">
        <v>578</v>
      </c>
      <c r="C27" s="24" t="s">
        <v>59</v>
      </c>
      <c r="D27" s="24" t="s">
        <v>30</v>
      </c>
      <c r="E27" s="111">
        <f>VLOOKUP(B27,[4]查询时间段分门店销售汇总!$D:$M,10,0)</f>
        <v>12370.3714285714</v>
      </c>
      <c r="F27" s="112" t="str">
        <f>VLOOKUP(B27,[5]查询时间段分门店销售汇总!$D:$O,12,0)</f>
        <v>23.24%</v>
      </c>
      <c r="G27" s="24">
        <f>VLOOKUP(B27,[7]pk分组及任务!$B:$L,11,0)</f>
        <v>18750</v>
      </c>
      <c r="H27" s="125">
        <f>VLOOKUP(B27,[7]pk分组及任务!$B:$N,13,0)</f>
        <v>0.2418</v>
      </c>
      <c r="I27" s="117">
        <v>6888.48</v>
      </c>
      <c r="J27" s="113">
        <f>VLOOKUP(B27,'[6]2023.01新'!$A$1:$Q$65536,17,0)</f>
        <v>8856</v>
      </c>
      <c r="K27" s="130">
        <f>VLOOKUP(B27,'[6]2023.01新'!$A$1:$G$65536,7,0)</f>
        <v>0.31</v>
      </c>
      <c r="L27" s="134">
        <v>18750</v>
      </c>
      <c r="M27" s="132">
        <f t="shared" si="0"/>
        <v>1.11720867208672</v>
      </c>
      <c r="N27" s="131">
        <f t="shared" si="1"/>
        <v>4566.96428571429</v>
      </c>
      <c r="O27" s="116">
        <f t="shared" si="10"/>
        <v>0.243571428571429</v>
      </c>
      <c r="P27" s="133">
        <f t="shared" si="11"/>
        <v>0</v>
      </c>
      <c r="Q27" s="24">
        <v>18750</v>
      </c>
      <c r="R27" s="146">
        <f t="shared" si="3"/>
        <v>4840.98214285715</v>
      </c>
      <c r="S27" s="125">
        <v>0.258185714285715</v>
      </c>
      <c r="T27" s="117">
        <f t="shared" si="4"/>
        <v>20454.5454545455</v>
      </c>
      <c r="U27" s="117">
        <f t="shared" si="5"/>
        <v>4982.14285714288</v>
      </c>
      <c r="V27" s="116">
        <v>0.243571428571429</v>
      </c>
      <c r="W27" s="114">
        <f t="shared" si="6"/>
        <v>13636.3636363636</v>
      </c>
      <c r="X27" s="114">
        <f t="shared" si="7"/>
        <v>4200.85227272727</v>
      </c>
      <c r="Y27" s="115">
        <v>0.308062500000001</v>
      </c>
      <c r="Z27" s="117">
        <f t="shared" si="8"/>
        <v>15340.9090909091</v>
      </c>
      <c r="AA27" s="117">
        <f t="shared" si="9"/>
        <v>4500.91314935066</v>
      </c>
      <c r="AB27" s="116">
        <v>0.293392857142858</v>
      </c>
    </row>
    <row r="28" s="110" customFormat="1" spans="1:28">
      <c r="A28" s="24">
        <v>108</v>
      </c>
      <c r="B28" s="24">
        <v>107658</v>
      </c>
      <c r="C28" s="24" t="s">
        <v>60</v>
      </c>
      <c r="D28" s="24" t="s">
        <v>54</v>
      </c>
      <c r="E28" s="111">
        <f>VLOOKUP(B28,[5]查询时间段分门店销售汇总!$D:$M,10,0)</f>
        <v>13243.55</v>
      </c>
      <c r="F28" s="112" t="str">
        <f>VLOOKUP(B28,[5]查询时间段分门店销售汇总!$D:$O,12,0)</f>
        <v>23.86%</v>
      </c>
      <c r="G28" s="24">
        <f>VLOOKUP(B28,[7]pk分组及任务!$B:$L,11,0)</f>
        <v>19680</v>
      </c>
      <c r="H28" s="125">
        <f>VLOOKUP(B28,[7]pk分组及任务!$B:$N,13,0)</f>
        <v>0.212316</v>
      </c>
      <c r="I28" s="117">
        <v>14033.5166666667</v>
      </c>
      <c r="J28" s="113">
        <f>VLOOKUP(B28,'[6]2023.01新'!$A$1:$Q$65536,17,0)</f>
        <v>9350</v>
      </c>
      <c r="K28" s="130">
        <f>VLOOKUP(B28,'[6]2023.01新'!$A$1:$G$65536,7,0)</f>
        <v>0.2722</v>
      </c>
      <c r="L28" s="131">
        <f>(220/110)*J28</f>
        <v>18700</v>
      </c>
      <c r="M28" s="132">
        <f t="shared" si="0"/>
        <v>1</v>
      </c>
      <c r="N28" s="131">
        <f t="shared" si="1"/>
        <v>3999.39571428571</v>
      </c>
      <c r="O28" s="116">
        <f t="shared" si="10"/>
        <v>0.213871428571429</v>
      </c>
      <c r="P28" s="133">
        <f t="shared" si="11"/>
        <v>-980</v>
      </c>
      <c r="Q28" s="24">
        <v>18700</v>
      </c>
      <c r="R28" s="146">
        <f t="shared" si="3"/>
        <v>4239.35945714287</v>
      </c>
      <c r="S28" s="125">
        <v>0.226703714285715</v>
      </c>
      <c r="T28" s="117">
        <f t="shared" si="4"/>
        <v>20400</v>
      </c>
      <c r="U28" s="117">
        <f t="shared" si="5"/>
        <v>4362.97714285715</v>
      </c>
      <c r="V28" s="116">
        <v>0.213871428571429</v>
      </c>
      <c r="W28" s="114">
        <f t="shared" si="6"/>
        <v>13600</v>
      </c>
      <c r="X28" s="114">
        <f t="shared" si="7"/>
        <v>3678.78300000001</v>
      </c>
      <c r="Y28" s="115">
        <v>0.270498750000001</v>
      </c>
      <c r="Z28" s="117">
        <f t="shared" si="8"/>
        <v>15300</v>
      </c>
      <c r="AA28" s="117">
        <f t="shared" si="9"/>
        <v>3941.55321428572</v>
      </c>
      <c r="AB28" s="116">
        <v>0.257617857142858</v>
      </c>
    </row>
    <row r="29" s="110" customFormat="1" spans="1:28">
      <c r="A29" s="24">
        <v>134</v>
      </c>
      <c r="B29" s="24">
        <v>111400</v>
      </c>
      <c r="C29" s="24" t="s">
        <v>61</v>
      </c>
      <c r="D29" s="24" t="s">
        <v>40</v>
      </c>
      <c r="E29" s="111">
        <f>VLOOKUP(B29,[4]查询时间段分门店销售汇总!$D:$M,10,0)</f>
        <v>15659.2457142857</v>
      </c>
      <c r="F29" s="112" t="str">
        <f>VLOOKUP(B29,[5]查询时间段分门店销售汇总!$D:$O,12,0)</f>
        <v>16.77%</v>
      </c>
      <c r="G29" s="24">
        <f>VLOOKUP(B29,[7]pk分组及任务!$B:$L,11,0)</f>
        <v>18500</v>
      </c>
      <c r="H29" s="125">
        <f>VLOOKUP(B29,[7]pk分组及任务!$B:$N,13,0)</f>
        <v>0.165048</v>
      </c>
      <c r="I29" s="117">
        <v>15324.1066666667</v>
      </c>
      <c r="J29" s="113">
        <f>VLOOKUP(B29,'[6]2023.01新'!$A$1:$Q$65536,17,0)</f>
        <v>8050</v>
      </c>
      <c r="K29" s="130">
        <f>VLOOKUP(B29,'[6]2023.01新'!$A$1:$G$65536,7,0)</f>
        <v>0.2116</v>
      </c>
      <c r="L29" s="131">
        <v>18500</v>
      </c>
      <c r="M29" s="132">
        <f t="shared" si="0"/>
        <v>1.29813664596273</v>
      </c>
      <c r="N29" s="131">
        <f t="shared" si="1"/>
        <v>3075.75714285714</v>
      </c>
      <c r="O29" s="116">
        <f t="shared" si="10"/>
        <v>0.166257142857143</v>
      </c>
      <c r="P29" s="133">
        <f t="shared" si="11"/>
        <v>0</v>
      </c>
      <c r="Q29" s="24">
        <v>18500</v>
      </c>
      <c r="R29" s="146">
        <f t="shared" si="3"/>
        <v>3260.30257142857</v>
      </c>
      <c r="S29" s="125">
        <v>0.176232571428572</v>
      </c>
      <c r="T29" s="117">
        <f t="shared" si="4"/>
        <v>20181.8181818182</v>
      </c>
      <c r="U29" s="117">
        <f t="shared" si="5"/>
        <v>3355.37142857143</v>
      </c>
      <c r="V29" s="116">
        <v>0.166257142857143</v>
      </c>
      <c r="W29" s="114">
        <f t="shared" si="6"/>
        <v>13454.5454545455</v>
      </c>
      <c r="X29" s="114">
        <f t="shared" si="7"/>
        <v>2829.18818181819</v>
      </c>
      <c r="Y29" s="115">
        <v>0.2102775</v>
      </c>
      <c r="Z29" s="117">
        <f t="shared" si="8"/>
        <v>15136.3636363636</v>
      </c>
      <c r="AA29" s="117">
        <f t="shared" si="9"/>
        <v>3031.27305194805</v>
      </c>
      <c r="AB29" s="116">
        <v>0.200264285714286</v>
      </c>
    </row>
    <row r="30" s="110" customFormat="1" spans="1:28">
      <c r="A30" s="24">
        <v>74</v>
      </c>
      <c r="B30" s="24">
        <v>379</v>
      </c>
      <c r="C30" s="24" t="s">
        <v>62</v>
      </c>
      <c r="D30" s="24" t="s">
        <v>33</v>
      </c>
      <c r="E30" s="111">
        <f>VLOOKUP(B30,[5]查询时间段分门店销售汇总!$D:$M,10,0)</f>
        <v>13568.6066666667</v>
      </c>
      <c r="F30" s="112" t="str">
        <f>VLOOKUP(B30,[5]查询时间段分门店销售汇总!$D:$O,12,0)</f>
        <v>22.8%</v>
      </c>
      <c r="G30" s="24">
        <f>VLOOKUP(B30,[7]pk分组及任务!$B:$L,11,0)</f>
        <v>18250</v>
      </c>
      <c r="H30" s="125">
        <f>VLOOKUP(B30,[7]pk分组及任务!$B:$N,13,0)</f>
        <v>0.215982</v>
      </c>
      <c r="I30" s="117">
        <v>18339.5266666667</v>
      </c>
      <c r="J30" s="113">
        <f>VLOOKUP(B30,'[6]2023.01新'!$A$1:$Q$65536,17,0)</f>
        <v>9072</v>
      </c>
      <c r="K30" s="130">
        <f>VLOOKUP(B30,'[6]2023.01新'!$A$1:$G$65536,7,0)</f>
        <v>0.2769</v>
      </c>
      <c r="L30" s="131">
        <f>(220/110)*J30</f>
        <v>18144</v>
      </c>
      <c r="M30" s="132">
        <f t="shared" si="0"/>
        <v>1</v>
      </c>
      <c r="N30" s="131">
        <f t="shared" si="1"/>
        <v>3947.4864</v>
      </c>
      <c r="O30" s="116">
        <f t="shared" si="10"/>
        <v>0.217564285714286</v>
      </c>
      <c r="P30" s="133">
        <f t="shared" si="11"/>
        <v>-106</v>
      </c>
      <c r="Q30" s="24">
        <v>18144</v>
      </c>
      <c r="R30" s="146">
        <f t="shared" si="3"/>
        <v>4184.33558400001</v>
      </c>
      <c r="S30" s="125">
        <v>0.230618142857143</v>
      </c>
      <c r="T30" s="117">
        <f t="shared" si="4"/>
        <v>19793.4545454545</v>
      </c>
      <c r="U30" s="117">
        <f t="shared" si="5"/>
        <v>4306.3488</v>
      </c>
      <c r="V30" s="116">
        <v>0.217564285714286</v>
      </c>
      <c r="W30" s="114">
        <f t="shared" si="6"/>
        <v>13195.6363636364</v>
      </c>
      <c r="X30" s="114">
        <f t="shared" si="7"/>
        <v>3631.03501090911</v>
      </c>
      <c r="Y30" s="115">
        <v>0.275169375</v>
      </c>
      <c r="Z30" s="117">
        <f t="shared" si="8"/>
        <v>14845.0909090909</v>
      </c>
      <c r="AA30" s="117">
        <f t="shared" si="9"/>
        <v>3890.39465454546</v>
      </c>
      <c r="AB30" s="116">
        <v>0.262066071428572</v>
      </c>
    </row>
    <row r="31" s="110" customFormat="1" spans="1:28">
      <c r="A31" s="24">
        <v>136</v>
      </c>
      <c r="B31" s="24">
        <v>114844</v>
      </c>
      <c r="C31" s="24" t="s">
        <v>63</v>
      </c>
      <c r="D31" s="24" t="s">
        <v>30</v>
      </c>
      <c r="E31" s="111">
        <f>VLOOKUP(B31,[4]查询时间段分门店销售汇总!$D:$M,10,0)</f>
        <v>14798.3</v>
      </c>
      <c r="F31" s="112" t="str">
        <f>VLOOKUP(B31,[5]查询时间段分门店销售汇总!$D:$O,12,0)</f>
        <v>13.69%</v>
      </c>
      <c r="G31" s="24">
        <f>VLOOKUP(B31,[7]pk分组及任务!$B:$L,11,0)</f>
        <v>19200</v>
      </c>
      <c r="H31" s="125">
        <f>VLOOKUP(B31,[7]pk分组及任务!$B:$N,13,0)</f>
        <v>0.1716</v>
      </c>
      <c r="I31" s="117">
        <v>9633.14333333333</v>
      </c>
      <c r="J31" s="113">
        <f>VLOOKUP(B31,'[6]2023.01新'!$A$1:$Q$65536,17,0)</f>
        <v>8250</v>
      </c>
      <c r="K31" s="130">
        <f>VLOOKUP(B31,'[6]2023.01新'!$A$1:$G$65536,7,0)</f>
        <v>0.22</v>
      </c>
      <c r="L31" s="131">
        <v>18000</v>
      </c>
      <c r="M31" s="132">
        <f t="shared" si="0"/>
        <v>1.18181818181818</v>
      </c>
      <c r="N31" s="131">
        <f t="shared" si="1"/>
        <v>3111.42857142857</v>
      </c>
      <c r="O31" s="116">
        <f t="shared" si="10"/>
        <v>0.172857142857143</v>
      </c>
      <c r="P31" s="133">
        <f t="shared" si="11"/>
        <v>-1200</v>
      </c>
      <c r="Q31" s="24">
        <v>18000</v>
      </c>
      <c r="R31" s="146">
        <f t="shared" si="3"/>
        <v>3298.11428571429</v>
      </c>
      <c r="S31" s="125">
        <v>0.183228571428572</v>
      </c>
      <c r="T31" s="117">
        <f t="shared" si="4"/>
        <v>19636.3636363636</v>
      </c>
      <c r="U31" s="117">
        <f t="shared" si="5"/>
        <v>3394.28571428571</v>
      </c>
      <c r="V31" s="116">
        <v>0.172857142857143</v>
      </c>
      <c r="W31" s="114">
        <f t="shared" si="6"/>
        <v>13090.9090909091</v>
      </c>
      <c r="X31" s="114">
        <f t="shared" si="7"/>
        <v>2862</v>
      </c>
      <c r="Y31" s="115">
        <v>0.218625</v>
      </c>
      <c r="Z31" s="117">
        <f t="shared" si="8"/>
        <v>14727.2727272727</v>
      </c>
      <c r="AA31" s="117">
        <f t="shared" si="9"/>
        <v>3066.42857142857</v>
      </c>
      <c r="AB31" s="116">
        <v>0.208214285714286</v>
      </c>
    </row>
    <row r="32" s="110" customFormat="1" spans="1:28">
      <c r="A32" s="24">
        <v>70</v>
      </c>
      <c r="B32" s="24">
        <v>357</v>
      </c>
      <c r="C32" s="24" t="s">
        <v>64</v>
      </c>
      <c r="D32" s="24" t="s">
        <v>33</v>
      </c>
      <c r="E32" s="111">
        <f>VLOOKUP(B32,[5]查询时间段分门店销售汇总!$D:$M,10,0)</f>
        <v>12107.9233333333</v>
      </c>
      <c r="F32" s="112" t="str">
        <f>VLOOKUP(B32,[5]查询时间段分门店销售汇总!$D:$O,12,0)</f>
        <v>26.14%</v>
      </c>
      <c r="G32" s="24">
        <f>VLOOKUP(B32,[7]pk分组及任务!$B:$L,11,0)</f>
        <v>18000</v>
      </c>
      <c r="H32" s="125">
        <f>VLOOKUP(B32,[7]pk分组及任务!$B:$N,13,0)</f>
        <v>0.22737</v>
      </c>
      <c r="I32" s="117">
        <v>34815.9266666667</v>
      </c>
      <c r="J32" s="113">
        <f>VLOOKUP(B32,'[6]2023.01新'!$A$1:$Q$65536,17,0)</f>
        <v>8964</v>
      </c>
      <c r="K32" s="130">
        <f>VLOOKUP(B32,'[6]2023.01新'!$A$1:$G$65536,7,0)</f>
        <v>0.2915</v>
      </c>
      <c r="L32" s="131">
        <v>18000</v>
      </c>
      <c r="M32" s="132">
        <f t="shared" si="0"/>
        <v>1.00803212851406</v>
      </c>
      <c r="N32" s="131">
        <f t="shared" si="1"/>
        <v>4122.64285714286</v>
      </c>
      <c r="O32" s="116">
        <f t="shared" si="10"/>
        <v>0.229035714285714</v>
      </c>
      <c r="P32" s="133">
        <f t="shared" si="11"/>
        <v>0</v>
      </c>
      <c r="Q32" s="24">
        <v>18000</v>
      </c>
      <c r="R32" s="146">
        <f t="shared" si="3"/>
        <v>4370.00142857142</v>
      </c>
      <c r="S32" s="125">
        <v>0.242777857142857</v>
      </c>
      <c r="T32" s="117">
        <f t="shared" si="4"/>
        <v>19636.3636363636</v>
      </c>
      <c r="U32" s="117">
        <f t="shared" si="5"/>
        <v>4497.42857142856</v>
      </c>
      <c r="V32" s="116">
        <v>0.229035714285714</v>
      </c>
      <c r="W32" s="114">
        <f t="shared" si="6"/>
        <v>13090.9090909091</v>
      </c>
      <c r="X32" s="114">
        <f t="shared" si="7"/>
        <v>3792.15</v>
      </c>
      <c r="Y32" s="115">
        <v>0.289678125</v>
      </c>
      <c r="Z32" s="117">
        <f t="shared" si="8"/>
        <v>14727.2727272727</v>
      </c>
      <c r="AA32" s="117">
        <f t="shared" si="9"/>
        <v>4063.01785714285</v>
      </c>
      <c r="AB32" s="116">
        <v>0.275883928571428</v>
      </c>
    </row>
    <row r="33" s="110" customFormat="1" spans="1:28">
      <c r="A33" s="24">
        <v>56</v>
      </c>
      <c r="B33" s="24">
        <v>709</v>
      </c>
      <c r="C33" s="24" t="s">
        <v>65</v>
      </c>
      <c r="D33" s="24" t="s">
        <v>54</v>
      </c>
      <c r="E33" s="111">
        <f>VLOOKUP(B33,[5]查询时间段分门店销售汇总!$D:$M,10,0)</f>
        <v>11554.1666666667</v>
      </c>
      <c r="F33" s="112" t="str">
        <f>VLOOKUP(B33,[5]查询时间段分门店销售汇总!$D:$O,12,0)</f>
        <v>23.39%</v>
      </c>
      <c r="G33" s="24">
        <f>VLOOKUP(B33,[7]pk分组及任务!$B:$L,11,0)</f>
        <v>17500</v>
      </c>
      <c r="H33" s="125">
        <f>VLOOKUP(B33,[7]pk分组及任务!$B:$N,13,0)</f>
        <v>0.2418</v>
      </c>
      <c r="I33" s="117">
        <v>8576.25</v>
      </c>
      <c r="J33" s="113">
        <f>VLOOKUP(B33,'[6]2023.01新'!$A$1:$Q$65536,17,0)</f>
        <v>8856</v>
      </c>
      <c r="K33" s="130">
        <f>VLOOKUP(B33,'[6]2023.01新'!$A$1:$G$65536,7,0)</f>
        <v>0.31</v>
      </c>
      <c r="L33" s="131">
        <v>18000</v>
      </c>
      <c r="M33" s="132">
        <f t="shared" si="0"/>
        <v>1.03252032520325</v>
      </c>
      <c r="N33" s="131">
        <f t="shared" si="1"/>
        <v>4384.28571428571</v>
      </c>
      <c r="O33" s="116">
        <f t="shared" si="10"/>
        <v>0.243571428571429</v>
      </c>
      <c r="P33" s="133">
        <f t="shared" si="11"/>
        <v>500</v>
      </c>
      <c r="Q33" s="24">
        <v>18000</v>
      </c>
      <c r="R33" s="146">
        <f t="shared" si="3"/>
        <v>4647.34285714286</v>
      </c>
      <c r="S33" s="125">
        <v>0.258185714285715</v>
      </c>
      <c r="T33" s="117">
        <f t="shared" si="4"/>
        <v>19636.3636363636</v>
      </c>
      <c r="U33" s="117">
        <f t="shared" si="5"/>
        <v>4782.85714285714</v>
      </c>
      <c r="V33" s="116">
        <v>0.243571428571429</v>
      </c>
      <c r="W33" s="114">
        <f t="shared" si="6"/>
        <v>13090.9090909091</v>
      </c>
      <c r="X33" s="114">
        <f t="shared" si="7"/>
        <v>4032.81818181819</v>
      </c>
      <c r="Y33" s="115">
        <v>0.308062500000001</v>
      </c>
      <c r="Z33" s="117">
        <f t="shared" si="8"/>
        <v>14727.2727272727</v>
      </c>
      <c r="AA33" s="117">
        <f t="shared" si="9"/>
        <v>4320.87662337662</v>
      </c>
      <c r="AB33" s="116">
        <v>0.293392857142858</v>
      </c>
    </row>
    <row r="34" s="110" customFormat="1" spans="1:28">
      <c r="A34" s="24">
        <v>86</v>
      </c>
      <c r="B34" s="24">
        <v>737</v>
      </c>
      <c r="C34" s="24" t="s">
        <v>66</v>
      </c>
      <c r="D34" s="24" t="s">
        <v>38</v>
      </c>
      <c r="E34" s="111">
        <f>VLOOKUP(B34,[5]查询时间段分门店销售汇总!$D:$M,10,0)</f>
        <v>15720.5233333333</v>
      </c>
      <c r="F34" s="112" t="str">
        <f>VLOOKUP(B34,[5]查询时间段分门店销售汇总!$D:$O,12,0)</f>
        <v>22.59%</v>
      </c>
      <c r="G34" s="24">
        <f>VLOOKUP(B34,[7]pk分组及任务!$B:$L,11,0)</f>
        <v>18000</v>
      </c>
      <c r="H34" s="125">
        <f>VLOOKUP(B34,[7]pk分组及任务!$B:$N,13,0)</f>
        <v>0.2223</v>
      </c>
      <c r="I34" s="117">
        <v>19079.2566666667</v>
      </c>
      <c r="J34" s="113">
        <f>VLOOKUP(B34,'[6]2023.01新'!$A$1:$Q$65536,17,0)</f>
        <v>8800</v>
      </c>
      <c r="K34" s="130">
        <f>VLOOKUP(B34,'[6]2023.01新'!$A$1:$G$65536,7,0)</f>
        <v>0.285</v>
      </c>
      <c r="L34" s="131">
        <f t="shared" ref="L34:L44" si="12">(220/110)*J34</f>
        <v>17600</v>
      </c>
      <c r="M34" s="132">
        <f t="shared" si="0"/>
        <v>1</v>
      </c>
      <c r="N34" s="131">
        <f t="shared" si="1"/>
        <v>3941.14285714286</v>
      </c>
      <c r="O34" s="116">
        <f t="shared" si="10"/>
        <v>0.223928571428571</v>
      </c>
      <c r="P34" s="133">
        <f t="shared" si="11"/>
        <v>-400</v>
      </c>
      <c r="Q34" s="24">
        <v>17600</v>
      </c>
      <c r="R34" s="146">
        <f t="shared" si="3"/>
        <v>4177.61142857142</v>
      </c>
      <c r="S34" s="125">
        <v>0.237364285714285</v>
      </c>
      <c r="T34" s="117">
        <f t="shared" si="4"/>
        <v>19200</v>
      </c>
      <c r="U34" s="117">
        <f t="shared" si="5"/>
        <v>4299.42857142856</v>
      </c>
      <c r="V34" s="116">
        <v>0.223928571428571</v>
      </c>
      <c r="W34" s="114">
        <f t="shared" si="6"/>
        <v>12800</v>
      </c>
      <c r="X34" s="114">
        <f t="shared" si="7"/>
        <v>3625.19999999999</v>
      </c>
      <c r="Y34" s="115">
        <v>0.28321875</v>
      </c>
      <c r="Z34" s="117">
        <f t="shared" si="8"/>
        <v>14400</v>
      </c>
      <c r="AA34" s="117">
        <f t="shared" si="9"/>
        <v>3884.14285714285</v>
      </c>
      <c r="AB34" s="116">
        <v>0.269732142857142</v>
      </c>
    </row>
    <row r="35" s="110" customFormat="1" spans="1:28">
      <c r="A35" s="24">
        <v>98</v>
      </c>
      <c r="B35" s="24">
        <v>513</v>
      </c>
      <c r="C35" s="24" t="s">
        <v>67</v>
      </c>
      <c r="D35" s="24" t="s">
        <v>33</v>
      </c>
      <c r="E35" s="111">
        <f>VLOOKUP(B35,[5]查询时间段分门店销售汇总!$D:$M,10,0)</f>
        <v>12683.65</v>
      </c>
      <c r="F35" s="112" t="str">
        <f>VLOOKUP(B35,[5]查询时间段分门店销售汇总!$D:$O,12,0)</f>
        <v>27.68%</v>
      </c>
      <c r="G35" s="24">
        <f>VLOOKUP(B35,[7]pk分组及任务!$B:$L,11,0)</f>
        <v>18000</v>
      </c>
      <c r="H35" s="125">
        <f>VLOOKUP(B35,[7]pk分组及任务!$B:$N,13,0)</f>
        <v>0.259038</v>
      </c>
      <c r="I35" s="117">
        <v>20461.3066666667</v>
      </c>
      <c r="J35" s="113">
        <f>VLOOKUP(B35,'[6]2023.01新'!$A$1:$Q$65536,17,0)</f>
        <v>8640</v>
      </c>
      <c r="K35" s="130">
        <f>VLOOKUP(B35,'[6]2023.01新'!$A$1:$G$65536,7,0)</f>
        <v>0.3321</v>
      </c>
      <c r="L35" s="131">
        <f t="shared" si="12"/>
        <v>17280</v>
      </c>
      <c r="M35" s="132">
        <f t="shared" si="0"/>
        <v>1</v>
      </c>
      <c r="N35" s="131">
        <f t="shared" si="1"/>
        <v>4508.96914285714</v>
      </c>
      <c r="O35" s="116">
        <f t="shared" si="10"/>
        <v>0.260935714285714</v>
      </c>
      <c r="P35" s="133">
        <f t="shared" si="11"/>
        <v>-720</v>
      </c>
      <c r="Q35" s="24">
        <v>17280</v>
      </c>
      <c r="R35" s="146">
        <f t="shared" si="3"/>
        <v>4779.50729142857</v>
      </c>
      <c r="S35" s="125">
        <v>0.276591857142857</v>
      </c>
      <c r="T35" s="117">
        <f t="shared" si="4"/>
        <v>18850.9090909091</v>
      </c>
      <c r="U35" s="117">
        <f t="shared" si="5"/>
        <v>4918.87542857142</v>
      </c>
      <c r="V35" s="116">
        <v>0.260935714285714</v>
      </c>
      <c r="W35" s="114">
        <f t="shared" si="6"/>
        <v>12567.2727272727</v>
      </c>
      <c r="X35" s="114">
        <f t="shared" si="7"/>
        <v>4147.50632727271</v>
      </c>
      <c r="Y35" s="115">
        <v>0.330024375</v>
      </c>
      <c r="Z35" s="117">
        <f t="shared" si="8"/>
        <v>14138.1818181818</v>
      </c>
      <c r="AA35" s="117">
        <f t="shared" si="9"/>
        <v>4443.75677922077</v>
      </c>
      <c r="AB35" s="116">
        <v>0.314308928571428</v>
      </c>
    </row>
    <row r="36" s="110" customFormat="1" spans="1:28">
      <c r="A36" s="24">
        <v>97</v>
      </c>
      <c r="B36" s="24">
        <v>102934</v>
      </c>
      <c r="C36" s="24" t="s">
        <v>68</v>
      </c>
      <c r="D36" s="24" t="s">
        <v>33</v>
      </c>
      <c r="E36" s="111">
        <f>VLOOKUP(B36,[5]查询时间段分门店销售汇总!$D:$M,10,0)</f>
        <v>14763.4333333333</v>
      </c>
      <c r="F36" s="112" t="str">
        <f>VLOOKUP(B36,[5]查询时间段分门店销售汇总!$D:$O,12,0)</f>
        <v>23.68%</v>
      </c>
      <c r="G36" s="24">
        <f>VLOOKUP(B36,[7]pk分组及任务!$B:$L,11,0)</f>
        <v>18000</v>
      </c>
      <c r="H36" s="125">
        <f>VLOOKUP(B36,[7]pk分组及任务!$B:$N,13,0)</f>
        <v>0.2145</v>
      </c>
      <c r="I36" s="117">
        <v>21659.2366666667</v>
      </c>
      <c r="J36" s="113">
        <f>VLOOKUP(B36,'[6]2023.01新'!$A$1:$Q$65536,17,0)</f>
        <v>8640</v>
      </c>
      <c r="K36" s="130">
        <f>VLOOKUP(B36,'[6]2023.01新'!$A$1:$G$65536,7,0)</f>
        <v>0.275</v>
      </c>
      <c r="L36" s="131">
        <f t="shared" si="12"/>
        <v>17280</v>
      </c>
      <c r="M36" s="132">
        <f t="shared" si="0"/>
        <v>1</v>
      </c>
      <c r="N36" s="131">
        <f t="shared" si="1"/>
        <v>3733.71428571429</v>
      </c>
      <c r="O36" s="116">
        <f t="shared" si="10"/>
        <v>0.216071428571429</v>
      </c>
      <c r="P36" s="133">
        <f t="shared" si="11"/>
        <v>-720</v>
      </c>
      <c r="Q36" s="24">
        <v>17280</v>
      </c>
      <c r="R36" s="146">
        <f t="shared" ref="R36:R67" si="13">Q36*S36</f>
        <v>3957.73714285715</v>
      </c>
      <c r="S36" s="125">
        <v>0.229035714285715</v>
      </c>
      <c r="T36" s="117">
        <f t="shared" ref="T36:T67" si="14">(240/220)*Q36</f>
        <v>18850.9090909091</v>
      </c>
      <c r="U36" s="117">
        <f t="shared" ref="U36:U67" si="15">T36*V36</f>
        <v>4073.14285714287</v>
      </c>
      <c r="V36" s="116">
        <v>0.216071428571429</v>
      </c>
      <c r="W36" s="114">
        <f t="shared" ref="W36:W67" si="16">(160/220)*Q36</f>
        <v>12567.2727272727</v>
      </c>
      <c r="X36" s="114">
        <f t="shared" ref="X36:X67" si="17">W36*Y36</f>
        <v>3434.4</v>
      </c>
      <c r="Y36" s="115">
        <v>0.273281250000001</v>
      </c>
      <c r="Z36" s="117">
        <f t="shared" ref="Z36:Z67" si="18">(180/220)*Q36</f>
        <v>14138.1818181818</v>
      </c>
      <c r="AA36" s="117">
        <f t="shared" ref="AA36:AA67" si="19">Z36*AB36</f>
        <v>3679.71428571429</v>
      </c>
      <c r="AB36" s="116">
        <v>0.260267857142858</v>
      </c>
    </row>
    <row r="37" s="110" customFormat="1" spans="1:28">
      <c r="A37" s="24">
        <v>37</v>
      </c>
      <c r="B37" s="24">
        <v>746</v>
      </c>
      <c r="C37" s="24" t="s">
        <v>69</v>
      </c>
      <c r="D37" s="24" t="s">
        <v>40</v>
      </c>
      <c r="E37" s="111">
        <f>VLOOKUP(B37,[4]查询时间段分门店销售汇总!$D:$M,10,0)</f>
        <v>9095.81857142857</v>
      </c>
      <c r="F37" s="112" t="str">
        <f>VLOOKUP(B37,[5]查询时间段分门店销售汇总!$D:$O,12,0)</f>
        <v>24.59%</v>
      </c>
      <c r="G37" s="24">
        <f>VLOOKUP(B37,[7]pk分组及任务!$B:$L,11,0)</f>
        <v>16000</v>
      </c>
      <c r="H37" s="125">
        <f>VLOOKUP(B37,[7]pk分组及任务!$B:$N,13,0)</f>
        <v>0.245856</v>
      </c>
      <c r="I37" s="117">
        <v>11398.1966666667</v>
      </c>
      <c r="J37" s="113">
        <f>VLOOKUP(B37,'[6]2023.01新'!$A$1:$Q$65536,17,0)</f>
        <v>8424</v>
      </c>
      <c r="K37" s="130">
        <f>VLOOKUP(B37,'[6]2023.01新'!$A$1:$G$65536,7,0)</f>
        <v>0.3152</v>
      </c>
      <c r="L37" s="131">
        <f t="shared" si="12"/>
        <v>16848</v>
      </c>
      <c r="M37" s="132">
        <f t="shared" si="0"/>
        <v>1</v>
      </c>
      <c r="N37" s="131">
        <f t="shared" si="1"/>
        <v>4172.52754285714</v>
      </c>
      <c r="O37" s="116">
        <f t="shared" si="10"/>
        <v>0.247657142857143</v>
      </c>
      <c r="P37" s="133">
        <f t="shared" si="11"/>
        <v>848</v>
      </c>
      <c r="Q37" s="24">
        <v>16848</v>
      </c>
      <c r="R37" s="146">
        <f t="shared" si="13"/>
        <v>4422.87919542857</v>
      </c>
      <c r="S37" s="125">
        <v>0.262516571428572</v>
      </c>
      <c r="T37" s="117">
        <f t="shared" si="14"/>
        <v>18379.6363636364</v>
      </c>
      <c r="U37" s="117">
        <f t="shared" si="15"/>
        <v>4551.84822857144</v>
      </c>
      <c r="V37" s="116">
        <v>0.247657142857143</v>
      </c>
      <c r="W37" s="114">
        <f t="shared" si="16"/>
        <v>12253.0909090909</v>
      </c>
      <c r="X37" s="114">
        <f t="shared" si="17"/>
        <v>3838.03566545455</v>
      </c>
      <c r="Y37" s="115">
        <v>0.31323</v>
      </c>
      <c r="Z37" s="117">
        <f t="shared" si="18"/>
        <v>13784.7272727273</v>
      </c>
      <c r="AA37" s="117">
        <f t="shared" si="19"/>
        <v>4112.18107012988</v>
      </c>
      <c r="AB37" s="116">
        <v>0.298314285714286</v>
      </c>
    </row>
    <row r="38" s="110" customFormat="1" spans="1:28">
      <c r="A38" s="24">
        <v>106</v>
      </c>
      <c r="B38" s="24">
        <v>724</v>
      </c>
      <c r="C38" s="24" t="s">
        <v>70</v>
      </c>
      <c r="D38" s="24" t="s">
        <v>30</v>
      </c>
      <c r="E38" s="111">
        <f>VLOOKUP(B38,[4]查询时间段分门店销售汇总!$D:$M,10,0)</f>
        <v>10368.9185714286</v>
      </c>
      <c r="F38" s="112" t="str">
        <f>VLOOKUP(B38,[5]查询时间段分门店销售汇总!$D:$O,12,0)</f>
        <v>21.9%</v>
      </c>
      <c r="G38" s="24">
        <f>VLOOKUP(B38,[7]pk分组及任务!$B:$L,11,0)</f>
        <v>17760</v>
      </c>
      <c r="H38" s="125">
        <f>VLOOKUP(B38,[7]pk分组及任务!$B:$N,13,0)</f>
        <v>0.24258</v>
      </c>
      <c r="I38" s="117">
        <v>11744.4466666667</v>
      </c>
      <c r="J38" s="113">
        <f>VLOOKUP(B38,'[6]2023.01新'!$A$1:$Q$65536,17,0)</f>
        <v>8424</v>
      </c>
      <c r="K38" s="130">
        <f>VLOOKUP(B38,'[6]2023.01新'!$A$1:$G$65536,7,0)</f>
        <v>0.311</v>
      </c>
      <c r="L38" s="131">
        <f t="shared" si="12"/>
        <v>16848</v>
      </c>
      <c r="M38" s="132">
        <f t="shared" si="0"/>
        <v>1</v>
      </c>
      <c r="N38" s="131">
        <f t="shared" si="1"/>
        <v>4116.92914285714</v>
      </c>
      <c r="O38" s="116">
        <f t="shared" si="10"/>
        <v>0.244357142857143</v>
      </c>
      <c r="P38" s="133">
        <f t="shared" si="11"/>
        <v>-912</v>
      </c>
      <c r="Q38" s="24">
        <v>16848</v>
      </c>
      <c r="R38" s="146">
        <f t="shared" si="13"/>
        <v>4363.94489142857</v>
      </c>
      <c r="S38" s="125">
        <v>0.259018571428572</v>
      </c>
      <c r="T38" s="117">
        <f t="shared" si="14"/>
        <v>18379.6363636364</v>
      </c>
      <c r="U38" s="117">
        <f t="shared" si="15"/>
        <v>4491.19542857144</v>
      </c>
      <c r="V38" s="116">
        <v>0.244357142857143</v>
      </c>
      <c r="W38" s="114">
        <f t="shared" si="16"/>
        <v>12253.0909090909</v>
      </c>
      <c r="X38" s="114">
        <f t="shared" si="17"/>
        <v>3786.89432727273</v>
      </c>
      <c r="Y38" s="115">
        <v>0.30905625</v>
      </c>
      <c r="Z38" s="117">
        <f t="shared" si="18"/>
        <v>13784.7272727273</v>
      </c>
      <c r="AA38" s="117">
        <f t="shared" si="19"/>
        <v>4057.38677922079</v>
      </c>
      <c r="AB38" s="116">
        <v>0.294339285714286</v>
      </c>
    </row>
    <row r="39" s="110" customFormat="1" spans="1:28">
      <c r="A39" s="24">
        <v>127</v>
      </c>
      <c r="B39" s="24">
        <v>359</v>
      </c>
      <c r="C39" s="24" t="s">
        <v>71</v>
      </c>
      <c r="D39" s="24" t="s">
        <v>33</v>
      </c>
      <c r="E39" s="111">
        <f>VLOOKUP(B39,[5]查询时间段分门店销售汇总!$D:$M,10,0)</f>
        <v>12788.7166666667</v>
      </c>
      <c r="F39" s="112" t="str">
        <f>VLOOKUP(B39,[5]查询时间段分门店销售汇总!$D:$O,12,0)</f>
        <v>22.38%</v>
      </c>
      <c r="G39" s="24">
        <f>VLOOKUP(B39,[7]pk分组及任务!$B:$L,11,0)</f>
        <v>18720</v>
      </c>
      <c r="H39" s="125">
        <f>VLOOKUP(B39,[7]pk分组及任务!$B:$N,13,0)</f>
        <v>0.18486</v>
      </c>
      <c r="I39" s="117">
        <v>20134.83</v>
      </c>
      <c r="J39" s="113">
        <f>VLOOKUP(B39,'[6]2023.01新'!$A$1:$Q$65536,17,0)</f>
        <v>8360</v>
      </c>
      <c r="K39" s="130">
        <f>VLOOKUP(B39,'[6]2023.01新'!$A$1:$G$65536,7,0)</f>
        <v>0.237</v>
      </c>
      <c r="L39" s="131">
        <f t="shared" si="12"/>
        <v>16720</v>
      </c>
      <c r="M39" s="132">
        <f t="shared" si="0"/>
        <v>1</v>
      </c>
      <c r="N39" s="131">
        <f t="shared" si="1"/>
        <v>3113.50285714286</v>
      </c>
      <c r="O39" s="116">
        <f t="shared" si="10"/>
        <v>0.186214285714286</v>
      </c>
      <c r="P39" s="133">
        <f t="shared" si="11"/>
        <v>-2000</v>
      </c>
      <c r="Q39" s="24">
        <v>16720</v>
      </c>
      <c r="R39" s="146">
        <f t="shared" si="13"/>
        <v>3300.31302857143</v>
      </c>
      <c r="S39" s="125">
        <v>0.197387142857143</v>
      </c>
      <c r="T39" s="117">
        <f t="shared" si="14"/>
        <v>18240</v>
      </c>
      <c r="U39" s="117">
        <f t="shared" si="15"/>
        <v>3396.54857142858</v>
      </c>
      <c r="V39" s="116">
        <v>0.186214285714286</v>
      </c>
      <c r="W39" s="114">
        <f t="shared" si="16"/>
        <v>12160</v>
      </c>
      <c r="X39" s="114">
        <f t="shared" si="17"/>
        <v>2863.908</v>
      </c>
      <c r="Y39" s="115">
        <v>0.23551875</v>
      </c>
      <c r="Z39" s="117">
        <f t="shared" si="18"/>
        <v>13680</v>
      </c>
      <c r="AA39" s="117">
        <f t="shared" si="19"/>
        <v>3068.47285714286</v>
      </c>
      <c r="AB39" s="116">
        <v>0.224303571428572</v>
      </c>
    </row>
    <row r="40" s="110" customFormat="1" spans="1:28">
      <c r="A40" s="24">
        <v>132</v>
      </c>
      <c r="B40" s="24">
        <v>744</v>
      </c>
      <c r="C40" s="24" t="s">
        <v>72</v>
      </c>
      <c r="D40" s="24" t="s">
        <v>30</v>
      </c>
      <c r="E40" s="111">
        <f>VLOOKUP(B40,[4]查询时间段分门店销售汇总!$D:$M,10,0)</f>
        <v>12281.0571428571</v>
      </c>
      <c r="F40" s="112" t="str">
        <f>VLOOKUP(B40,[5]查询时间段分门店销售汇总!$D:$O,12,0)</f>
        <v>18.92%</v>
      </c>
      <c r="G40" s="24">
        <f>VLOOKUP(B40,[7]pk分组及任务!$B:$L,11,0)</f>
        <v>18720</v>
      </c>
      <c r="H40" s="125">
        <f>VLOOKUP(B40,[7]pk分组及任务!$B:$N,13,0)</f>
        <v>0.2145</v>
      </c>
      <c r="I40" s="117">
        <v>17680.5666666667</v>
      </c>
      <c r="J40" s="113">
        <f>VLOOKUP(B40,'[6]2023.01新'!$A$1:$Q$65536,17,0)</f>
        <v>8208</v>
      </c>
      <c r="K40" s="130">
        <f>VLOOKUP(B40,'[6]2023.01新'!$A$1:$G$65536,7,0)</f>
        <v>0.275</v>
      </c>
      <c r="L40" s="131">
        <f t="shared" si="12"/>
        <v>16416</v>
      </c>
      <c r="M40" s="132">
        <f t="shared" si="0"/>
        <v>1</v>
      </c>
      <c r="N40" s="131">
        <f t="shared" si="1"/>
        <v>3547.02857142857</v>
      </c>
      <c r="O40" s="116">
        <f t="shared" si="10"/>
        <v>0.216071428571429</v>
      </c>
      <c r="P40" s="133">
        <f t="shared" si="11"/>
        <v>-2304</v>
      </c>
      <c r="Q40" s="24">
        <v>16416</v>
      </c>
      <c r="R40" s="146">
        <f t="shared" si="13"/>
        <v>3759.85028571429</v>
      </c>
      <c r="S40" s="125">
        <v>0.229035714285715</v>
      </c>
      <c r="T40" s="117">
        <f t="shared" si="14"/>
        <v>17908.3636363636</v>
      </c>
      <c r="U40" s="117">
        <f t="shared" si="15"/>
        <v>3869.48571428571</v>
      </c>
      <c r="V40" s="116">
        <v>0.216071428571429</v>
      </c>
      <c r="W40" s="114">
        <f t="shared" si="16"/>
        <v>11938.9090909091</v>
      </c>
      <c r="X40" s="114">
        <f t="shared" si="17"/>
        <v>3262.68000000001</v>
      </c>
      <c r="Y40" s="115">
        <v>0.273281250000001</v>
      </c>
      <c r="Z40" s="117">
        <f t="shared" si="18"/>
        <v>13431.2727272727</v>
      </c>
      <c r="AA40" s="117">
        <f t="shared" si="19"/>
        <v>3495.72857142857</v>
      </c>
      <c r="AB40" s="116">
        <v>0.260267857142858</v>
      </c>
    </row>
    <row r="41" s="110" customFormat="1" spans="1:28">
      <c r="A41" s="24">
        <v>125</v>
      </c>
      <c r="B41" s="24">
        <v>387</v>
      </c>
      <c r="C41" s="24" t="s">
        <v>73</v>
      </c>
      <c r="D41" s="24" t="s">
        <v>38</v>
      </c>
      <c r="E41" s="111">
        <f>VLOOKUP(B41,[5]查询时间段分门店销售汇总!$D:$M,10,0)</f>
        <v>13553.7466666667</v>
      </c>
      <c r="F41" s="112" t="str">
        <f>VLOOKUP(B41,[5]查询时间段分门店销售汇总!$D:$O,12,0)</f>
        <v>24%</v>
      </c>
      <c r="G41" s="24">
        <f>VLOOKUP(B41,[7]pk分组及任务!$B:$L,11,0)</f>
        <v>18250</v>
      </c>
      <c r="H41" s="125">
        <f>VLOOKUP(B41,[7]pk分组及任务!$B:$N,13,0)</f>
        <v>0.211068</v>
      </c>
      <c r="I41" s="117">
        <v>9866.01</v>
      </c>
      <c r="J41" s="113">
        <f>VLOOKUP(B41,'[6]2023.01新'!$A$1:$Q$65536,17,0)</f>
        <v>8190</v>
      </c>
      <c r="K41" s="130">
        <f>VLOOKUP(B41,'[6]2023.01新'!$A$1:$G$65536,7,0)</f>
        <v>0.2706</v>
      </c>
      <c r="L41" s="131">
        <f t="shared" si="12"/>
        <v>16380</v>
      </c>
      <c r="M41" s="132">
        <f t="shared" si="0"/>
        <v>1</v>
      </c>
      <c r="N41" s="131">
        <f t="shared" si="1"/>
        <v>3482.622</v>
      </c>
      <c r="O41" s="116">
        <f t="shared" si="10"/>
        <v>0.212614285714286</v>
      </c>
      <c r="P41" s="133">
        <f t="shared" si="11"/>
        <v>-1870</v>
      </c>
      <c r="Q41" s="24">
        <v>16380</v>
      </c>
      <c r="R41" s="146">
        <f t="shared" si="13"/>
        <v>3691.57932000001</v>
      </c>
      <c r="S41" s="125">
        <v>0.225371142857143</v>
      </c>
      <c r="T41" s="117">
        <f t="shared" si="14"/>
        <v>17869.0909090909</v>
      </c>
      <c r="U41" s="117">
        <f t="shared" si="15"/>
        <v>3799.224</v>
      </c>
      <c r="V41" s="116">
        <v>0.212614285714286</v>
      </c>
      <c r="W41" s="114">
        <f t="shared" si="16"/>
        <v>11912.7272727273</v>
      </c>
      <c r="X41" s="114">
        <f t="shared" si="17"/>
        <v>3203.43660000001</v>
      </c>
      <c r="Y41" s="115">
        <v>0.26890875</v>
      </c>
      <c r="Z41" s="117">
        <f t="shared" si="18"/>
        <v>13401.8181818182</v>
      </c>
      <c r="AA41" s="117">
        <f t="shared" si="19"/>
        <v>3432.25350000001</v>
      </c>
      <c r="AB41" s="116">
        <v>0.256103571428572</v>
      </c>
    </row>
    <row r="42" s="110" customFormat="1" spans="1:28">
      <c r="A42" s="24">
        <v>69</v>
      </c>
      <c r="B42" s="24">
        <v>103198</v>
      </c>
      <c r="C42" s="24" t="s">
        <v>74</v>
      </c>
      <c r="D42" s="24" t="s">
        <v>33</v>
      </c>
      <c r="E42" s="111">
        <f>VLOOKUP(B42,[5]查询时间段分门店销售汇总!$D:$M,10,0)</f>
        <v>14249.0833333333</v>
      </c>
      <c r="F42" s="112" t="str">
        <f>VLOOKUP(B42,[5]查询时间段分门店销售汇总!$D:$O,12,0)</f>
        <v>20.02%</v>
      </c>
      <c r="G42" s="24">
        <f>VLOOKUP(B42,[7]pk分组及任务!$B:$L,11,0)</f>
        <v>16320</v>
      </c>
      <c r="H42" s="125">
        <f>VLOOKUP(B42,[7]pk分组及任务!$B:$N,13,0)</f>
        <v>0.228618</v>
      </c>
      <c r="I42" s="117">
        <v>16398.7</v>
      </c>
      <c r="J42" s="113">
        <f>VLOOKUP(B42,'[6]2023.01新'!$A$1:$Q$65536,17,0)</f>
        <v>8140</v>
      </c>
      <c r="K42" s="130">
        <f>VLOOKUP(B42,'[6]2023.01新'!$A$1:$G$65536,7,0)</f>
        <v>0.2931</v>
      </c>
      <c r="L42" s="131">
        <f t="shared" si="12"/>
        <v>16280</v>
      </c>
      <c r="M42" s="132">
        <f t="shared" si="0"/>
        <v>1</v>
      </c>
      <c r="N42" s="131">
        <f t="shared" si="1"/>
        <v>3749.16771428571</v>
      </c>
      <c r="O42" s="116">
        <f t="shared" si="10"/>
        <v>0.230292857142857</v>
      </c>
      <c r="P42" s="133">
        <f t="shared" si="11"/>
        <v>-40</v>
      </c>
      <c r="Q42" s="24">
        <v>16280</v>
      </c>
      <c r="R42" s="146">
        <f t="shared" si="13"/>
        <v>3974.11777714285</v>
      </c>
      <c r="S42" s="125">
        <v>0.244110428571428</v>
      </c>
      <c r="T42" s="117">
        <f t="shared" si="14"/>
        <v>17760</v>
      </c>
      <c r="U42" s="117">
        <f t="shared" si="15"/>
        <v>4090.00114285714</v>
      </c>
      <c r="V42" s="116">
        <v>0.230292857142857</v>
      </c>
      <c r="W42" s="114">
        <f t="shared" si="16"/>
        <v>11840</v>
      </c>
      <c r="X42" s="114">
        <f t="shared" si="17"/>
        <v>3448.6146</v>
      </c>
      <c r="Y42" s="115">
        <v>0.291268125</v>
      </c>
      <c r="Z42" s="117">
        <f t="shared" si="18"/>
        <v>13320</v>
      </c>
      <c r="AA42" s="117">
        <f t="shared" si="19"/>
        <v>3694.94421428571</v>
      </c>
      <c r="AB42" s="116">
        <v>0.277398214285714</v>
      </c>
    </row>
    <row r="43" s="110" customFormat="1" spans="1:28">
      <c r="A43" s="24">
        <v>75</v>
      </c>
      <c r="B43" s="24">
        <v>111219</v>
      </c>
      <c r="C43" s="24" t="s">
        <v>75</v>
      </c>
      <c r="D43" s="24" t="s">
        <v>33</v>
      </c>
      <c r="E43" s="111">
        <f>VLOOKUP(B43,[5]查询时间段分门店销售汇总!$D:$M,10,0)</f>
        <v>9561.18333333333</v>
      </c>
      <c r="F43" s="112" t="str">
        <f>VLOOKUP(B43,[5]查询时间段分门店销售汇总!$D:$O,12,0)</f>
        <v>21.28%</v>
      </c>
      <c r="G43" s="24">
        <f>VLOOKUP(B43,[7]pk分组及任务!$B:$L,11,0)</f>
        <v>16320</v>
      </c>
      <c r="H43" s="125">
        <f>VLOOKUP(B43,[7]pk分组及任务!$B:$N,13,0)</f>
        <v>0.25428</v>
      </c>
      <c r="I43" s="117">
        <v>17128.26</v>
      </c>
      <c r="J43" s="113">
        <f>VLOOKUP(B43,'[6]2023.01新'!$A$1:$Q$65536,17,0)</f>
        <v>8100</v>
      </c>
      <c r="K43" s="130">
        <f>VLOOKUP(B43,'[6]2023.01新'!$A$1:$G$65536,7,0)</f>
        <v>0.326</v>
      </c>
      <c r="L43" s="131">
        <f t="shared" si="12"/>
        <v>16200</v>
      </c>
      <c r="M43" s="132">
        <f t="shared" si="0"/>
        <v>1</v>
      </c>
      <c r="N43" s="131">
        <f t="shared" si="1"/>
        <v>4149.51428571429</v>
      </c>
      <c r="O43" s="116">
        <f t="shared" si="10"/>
        <v>0.256142857142857</v>
      </c>
      <c r="P43" s="133">
        <f t="shared" si="11"/>
        <v>-120</v>
      </c>
      <c r="Q43" s="24">
        <v>16200</v>
      </c>
      <c r="R43" s="146">
        <f t="shared" si="13"/>
        <v>4398.48514285714</v>
      </c>
      <c r="S43" s="125">
        <v>0.271511428571428</v>
      </c>
      <c r="T43" s="117">
        <f t="shared" si="14"/>
        <v>17672.7272727273</v>
      </c>
      <c r="U43" s="117">
        <f t="shared" si="15"/>
        <v>4526.74285714286</v>
      </c>
      <c r="V43" s="116">
        <v>0.256142857142857</v>
      </c>
      <c r="W43" s="114">
        <f t="shared" si="16"/>
        <v>11781.8181818182</v>
      </c>
      <c r="X43" s="114">
        <f t="shared" si="17"/>
        <v>3816.86727272728</v>
      </c>
      <c r="Y43" s="115">
        <v>0.3239625</v>
      </c>
      <c r="Z43" s="117">
        <f t="shared" si="18"/>
        <v>13254.5454545455</v>
      </c>
      <c r="AA43" s="117">
        <f t="shared" si="19"/>
        <v>4089.50064935066</v>
      </c>
      <c r="AB43" s="116">
        <v>0.308535714285714</v>
      </c>
    </row>
    <row r="44" s="110" customFormat="1" spans="1:28">
      <c r="A44" s="24">
        <v>29</v>
      </c>
      <c r="B44" s="24">
        <v>118074</v>
      </c>
      <c r="C44" s="24" t="s">
        <v>76</v>
      </c>
      <c r="D44" s="24" t="s">
        <v>38</v>
      </c>
      <c r="E44" s="111">
        <f>VLOOKUP(B44,[5]查询时间段分门店销售汇总!$D:$M,10,0)</f>
        <v>6250.94333333333</v>
      </c>
      <c r="F44" s="112" t="str">
        <f>VLOOKUP(B44,[5]查询时间段分门店销售汇总!$D:$O,12,0)</f>
        <v>29.32%</v>
      </c>
      <c r="G44" s="24">
        <f>VLOOKUP(B44,[7]pk分组及任务!$B:$L,11,0)</f>
        <v>15120</v>
      </c>
      <c r="H44" s="125">
        <f>VLOOKUP(B44,[7]pk分组及任务!$B:$N,13,0)</f>
        <v>0.231192</v>
      </c>
      <c r="I44" s="117">
        <v>20348.6433333333</v>
      </c>
      <c r="J44" s="113">
        <f>VLOOKUP(B44,'[6]2023.01新'!$A$1:$Q$65536,17,0)</f>
        <v>8064</v>
      </c>
      <c r="K44" s="130">
        <f>VLOOKUP(B44,'[6]2023.01新'!$A$1:$G$65536,7,0)</f>
        <v>0.2964</v>
      </c>
      <c r="L44" s="131">
        <f t="shared" si="12"/>
        <v>16128</v>
      </c>
      <c r="M44" s="132">
        <f t="shared" si="0"/>
        <v>1</v>
      </c>
      <c r="N44" s="131">
        <f t="shared" si="1"/>
        <v>3755.9808</v>
      </c>
      <c r="O44" s="116">
        <f t="shared" si="10"/>
        <v>0.232885714285714</v>
      </c>
      <c r="P44" s="133">
        <f t="shared" si="11"/>
        <v>1008</v>
      </c>
      <c r="Q44" s="24">
        <v>16128</v>
      </c>
      <c r="R44" s="146">
        <f t="shared" si="13"/>
        <v>3981.339648</v>
      </c>
      <c r="S44" s="125">
        <v>0.246858857142857</v>
      </c>
      <c r="T44" s="117">
        <f t="shared" si="14"/>
        <v>17594.1818181818</v>
      </c>
      <c r="U44" s="117">
        <f t="shared" si="15"/>
        <v>4097.43359999999</v>
      </c>
      <c r="V44" s="116">
        <v>0.232885714285714</v>
      </c>
      <c r="W44" s="114">
        <f t="shared" si="16"/>
        <v>11729.4545454545</v>
      </c>
      <c r="X44" s="114">
        <f t="shared" si="17"/>
        <v>3454.88151272726</v>
      </c>
      <c r="Y44" s="115">
        <v>0.2945475</v>
      </c>
      <c r="Z44" s="117">
        <f t="shared" si="18"/>
        <v>13195.6363636364</v>
      </c>
      <c r="AA44" s="117">
        <f t="shared" si="19"/>
        <v>3701.65876363637</v>
      </c>
      <c r="AB44" s="116">
        <v>0.280521428571428</v>
      </c>
    </row>
    <row r="45" s="110" customFormat="1" spans="1:28">
      <c r="A45" s="24">
        <v>9</v>
      </c>
      <c r="B45" s="24">
        <v>106399</v>
      </c>
      <c r="C45" s="24" t="s">
        <v>77</v>
      </c>
      <c r="D45" s="24" t="s">
        <v>54</v>
      </c>
      <c r="E45" s="111">
        <f>VLOOKUP(B45,[5]查询时间段分门店销售汇总!$D:$M,10,0)</f>
        <v>11437.4233333333</v>
      </c>
      <c r="F45" s="112" t="str">
        <f>VLOOKUP(B45,[5]查询时间段分门店销售汇总!$D:$O,12,0)</f>
        <v>20.96%</v>
      </c>
      <c r="G45" s="24">
        <f>VLOOKUP(B45,[7]pk分组及任务!$B:$L,11,0)</f>
        <v>15600</v>
      </c>
      <c r="H45" s="125">
        <f>VLOOKUP(B45,[7]pk分组及任务!$B:$N,13,0)</f>
        <v>0.253578</v>
      </c>
      <c r="I45" s="117">
        <v>17613.05</v>
      </c>
      <c r="J45" s="113">
        <f>VLOOKUP(B45,'[6]2023.01新'!$A$1:$Q$65536,17,0)</f>
        <v>8970</v>
      </c>
      <c r="K45" s="130">
        <f>VLOOKUP(B45,'[6]2023.01新'!$A$1:$G$65536,7,0)</f>
        <v>0.3251</v>
      </c>
      <c r="L45" s="134">
        <v>16000</v>
      </c>
      <c r="M45" s="132">
        <f t="shared" si="0"/>
        <v>0.783723522853958</v>
      </c>
      <c r="N45" s="131">
        <f t="shared" si="1"/>
        <v>4086.97142857143</v>
      </c>
      <c r="O45" s="116">
        <f t="shared" si="10"/>
        <v>0.255435714285714</v>
      </c>
      <c r="P45" s="133">
        <f t="shared" si="11"/>
        <v>400</v>
      </c>
      <c r="Q45" s="24">
        <v>16000</v>
      </c>
      <c r="R45" s="146">
        <f t="shared" si="13"/>
        <v>4332.18971428571</v>
      </c>
      <c r="S45" s="125">
        <v>0.270761857142857</v>
      </c>
      <c r="T45" s="117">
        <f t="shared" si="14"/>
        <v>17454.5454545455</v>
      </c>
      <c r="U45" s="117">
        <f t="shared" si="15"/>
        <v>4458.51428571429</v>
      </c>
      <c r="V45" s="116">
        <v>0.255435714285714</v>
      </c>
      <c r="W45" s="114">
        <f t="shared" si="16"/>
        <v>11636.3636363636</v>
      </c>
      <c r="X45" s="114">
        <f t="shared" si="17"/>
        <v>3759.33818181817</v>
      </c>
      <c r="Y45" s="115">
        <v>0.323068125</v>
      </c>
      <c r="Z45" s="117">
        <f t="shared" si="18"/>
        <v>13090.9090909091</v>
      </c>
      <c r="AA45" s="117">
        <f t="shared" si="19"/>
        <v>4027.86233766234</v>
      </c>
      <c r="AB45" s="116">
        <v>0.307683928571428</v>
      </c>
    </row>
    <row r="46" s="110" customFormat="1" spans="1:28">
      <c r="A46" s="24">
        <v>17</v>
      </c>
      <c r="B46" s="24">
        <v>117184</v>
      </c>
      <c r="C46" s="24" t="s">
        <v>78</v>
      </c>
      <c r="D46" s="24" t="s">
        <v>30</v>
      </c>
      <c r="E46" s="111">
        <f>VLOOKUP(B46,[4]查询时间段分门店销售汇总!$D:$M,10,0)</f>
        <v>8028.02142857143</v>
      </c>
      <c r="F46" s="112" t="str">
        <f>VLOOKUP(B46,[5]查询时间段分门店销售汇总!$D:$O,12,0)</f>
        <v>24.5%</v>
      </c>
      <c r="G46" s="24">
        <f>VLOOKUP(B46,[7]pk分组及任务!$B:$L,11,0)</f>
        <v>13920</v>
      </c>
      <c r="H46" s="125">
        <f>VLOOKUP(B46,[7]pk分组及任务!$B:$N,13,0)</f>
        <v>0.2574</v>
      </c>
      <c r="I46" s="117">
        <v>11967.6533333333</v>
      </c>
      <c r="J46" s="113">
        <f>VLOOKUP(B46,'[6]2023.01新'!$A$1:$Q$65536,17,0)</f>
        <v>7820</v>
      </c>
      <c r="K46" s="130">
        <f>VLOOKUP(B46,'[6]2023.01新'!$A$1:$G$65536,7,0)</f>
        <v>0.33</v>
      </c>
      <c r="L46" s="131">
        <f t="shared" ref="L46:L53" si="20">(220/110)*J46</f>
        <v>15640</v>
      </c>
      <c r="M46" s="132">
        <f t="shared" si="0"/>
        <v>1</v>
      </c>
      <c r="N46" s="131">
        <f t="shared" si="1"/>
        <v>4055.22857142857</v>
      </c>
      <c r="O46" s="116">
        <f t="shared" si="10"/>
        <v>0.259285714285714</v>
      </c>
      <c r="P46" s="133">
        <f t="shared" si="11"/>
        <v>1720</v>
      </c>
      <c r="Q46" s="24">
        <v>15640</v>
      </c>
      <c r="R46" s="146">
        <f t="shared" si="13"/>
        <v>4298.54228571428</v>
      </c>
      <c r="S46" s="125">
        <v>0.274842857142857</v>
      </c>
      <c r="T46" s="117">
        <f t="shared" si="14"/>
        <v>17061.8181818182</v>
      </c>
      <c r="U46" s="117">
        <f t="shared" si="15"/>
        <v>4423.88571428571</v>
      </c>
      <c r="V46" s="116">
        <v>0.259285714285714</v>
      </c>
      <c r="W46" s="114">
        <f t="shared" si="16"/>
        <v>11374.5454545455</v>
      </c>
      <c r="X46" s="114">
        <f t="shared" si="17"/>
        <v>3730.14000000001</v>
      </c>
      <c r="Y46" s="115">
        <v>0.3279375</v>
      </c>
      <c r="Z46" s="117">
        <f t="shared" si="18"/>
        <v>12796.3636363636</v>
      </c>
      <c r="AA46" s="117">
        <f t="shared" si="19"/>
        <v>3996.57857142856</v>
      </c>
      <c r="AB46" s="116">
        <v>0.312321428571428</v>
      </c>
    </row>
    <row r="47" s="110" customFormat="1" spans="1:28">
      <c r="A47" s="24">
        <v>79</v>
      </c>
      <c r="B47" s="24">
        <v>726</v>
      </c>
      <c r="C47" s="24" t="s">
        <v>79</v>
      </c>
      <c r="D47" s="24" t="s">
        <v>33</v>
      </c>
      <c r="E47" s="111">
        <f>VLOOKUP(B47,[5]查询时间段分门店销售汇总!$D:$M,10,0)</f>
        <v>13989.4533333333</v>
      </c>
      <c r="F47" s="112" t="str">
        <f>VLOOKUP(B47,[5]查询时间段分门店销售汇总!$D:$O,12,0)</f>
        <v>19.18%</v>
      </c>
      <c r="G47" s="24">
        <f>VLOOKUP(B47,[7]pk分组及任务!$B:$L,11,0)</f>
        <v>15840</v>
      </c>
      <c r="H47" s="125">
        <f>VLOOKUP(B47,[7]pk分组及任务!$B:$N,13,0)</f>
        <v>0.222924</v>
      </c>
      <c r="I47" s="117">
        <v>17454.39</v>
      </c>
      <c r="J47" s="113">
        <f>VLOOKUP(B47,'[6]2023.01新'!$A$1:$Q$65536,17,0)</f>
        <v>7776</v>
      </c>
      <c r="K47" s="130">
        <f>VLOOKUP(B47,'[6]2023.01新'!$A$1:$G$65536,7,0)</f>
        <v>0.2858</v>
      </c>
      <c r="L47" s="131">
        <f t="shared" si="20"/>
        <v>15552</v>
      </c>
      <c r="M47" s="132">
        <f t="shared" si="0"/>
        <v>1</v>
      </c>
      <c r="N47" s="131">
        <f t="shared" si="1"/>
        <v>3492.31268571429</v>
      </c>
      <c r="O47" s="116">
        <f t="shared" si="10"/>
        <v>0.224557142857143</v>
      </c>
      <c r="P47" s="133">
        <f t="shared" si="11"/>
        <v>-288</v>
      </c>
      <c r="Q47" s="24">
        <v>15552</v>
      </c>
      <c r="R47" s="146">
        <f t="shared" si="13"/>
        <v>3701.85144685715</v>
      </c>
      <c r="S47" s="125">
        <v>0.238030571428572</v>
      </c>
      <c r="T47" s="117">
        <f t="shared" si="14"/>
        <v>16965.8181818182</v>
      </c>
      <c r="U47" s="117">
        <f t="shared" si="15"/>
        <v>3809.79565714286</v>
      </c>
      <c r="V47" s="116">
        <v>0.224557142857143</v>
      </c>
      <c r="W47" s="114">
        <f t="shared" si="16"/>
        <v>11310.5454545455</v>
      </c>
      <c r="X47" s="114">
        <f t="shared" si="17"/>
        <v>3212.35042909092</v>
      </c>
      <c r="Y47" s="115">
        <v>0.28401375</v>
      </c>
      <c r="Z47" s="117">
        <f t="shared" si="18"/>
        <v>12724.3636363636</v>
      </c>
      <c r="AA47" s="117">
        <f t="shared" si="19"/>
        <v>3441.80403116882</v>
      </c>
      <c r="AB47" s="116">
        <v>0.270489285714286</v>
      </c>
    </row>
    <row r="48" s="110" customFormat="1" spans="1:28">
      <c r="A48" s="24">
        <v>77</v>
      </c>
      <c r="B48" s="24">
        <v>114622</v>
      </c>
      <c r="C48" s="24" t="s">
        <v>80</v>
      </c>
      <c r="D48" s="24" t="s">
        <v>30</v>
      </c>
      <c r="E48" s="111">
        <f>VLOOKUP(B48,[4]查询时间段分门店销售汇总!$D:$M,10,0)</f>
        <v>7977.82285714286</v>
      </c>
      <c r="F48" s="112" t="str">
        <f>VLOOKUP(B48,[5]查询时间段分门店销售汇总!$D:$O,12,0)</f>
        <v>21.31%</v>
      </c>
      <c r="G48" s="24">
        <f>VLOOKUP(B48,[7]pk分组及任务!$B:$L,11,0)</f>
        <v>15600</v>
      </c>
      <c r="H48" s="125">
        <f>VLOOKUP(B48,[7]pk分组及任务!$B:$N,13,0)</f>
        <v>0.272844</v>
      </c>
      <c r="I48" s="117">
        <v>2913.33333333333</v>
      </c>
      <c r="J48" s="113">
        <f>VLOOKUP(B48,'[6]2023.01新'!$A$1:$Q$65536,17,0)</f>
        <v>7700</v>
      </c>
      <c r="K48" s="130">
        <f>VLOOKUP(B48,'[6]2023.01新'!$A$1:$G$65536,7,0)</f>
        <v>0.3498</v>
      </c>
      <c r="L48" s="131">
        <f t="shared" si="20"/>
        <v>15400</v>
      </c>
      <c r="M48" s="132">
        <f t="shared" si="0"/>
        <v>1</v>
      </c>
      <c r="N48" s="131">
        <f t="shared" si="1"/>
        <v>4232.58</v>
      </c>
      <c r="O48" s="116">
        <f t="shared" si="10"/>
        <v>0.274842857142857</v>
      </c>
      <c r="P48" s="133">
        <f t="shared" si="11"/>
        <v>-200</v>
      </c>
      <c r="Q48" s="24">
        <v>15400</v>
      </c>
      <c r="R48" s="146">
        <f t="shared" si="13"/>
        <v>4486.5348</v>
      </c>
      <c r="S48" s="125">
        <v>0.291333428571428</v>
      </c>
      <c r="T48" s="117">
        <f t="shared" si="14"/>
        <v>16800</v>
      </c>
      <c r="U48" s="117">
        <f t="shared" si="15"/>
        <v>4617.36</v>
      </c>
      <c r="V48" s="116">
        <v>0.274842857142857</v>
      </c>
      <c r="W48" s="114">
        <f t="shared" si="16"/>
        <v>11200</v>
      </c>
      <c r="X48" s="114">
        <f t="shared" si="17"/>
        <v>3893.274</v>
      </c>
      <c r="Y48" s="115">
        <v>0.34761375</v>
      </c>
      <c r="Z48" s="117">
        <f t="shared" si="18"/>
        <v>12600</v>
      </c>
      <c r="AA48" s="117">
        <f t="shared" si="19"/>
        <v>4171.365</v>
      </c>
      <c r="AB48" s="116">
        <v>0.331060714285714</v>
      </c>
    </row>
    <row r="49" s="110" customFormat="1" spans="1:28">
      <c r="A49" s="24">
        <v>87</v>
      </c>
      <c r="B49" s="24">
        <v>105267</v>
      </c>
      <c r="C49" s="24" t="s">
        <v>81</v>
      </c>
      <c r="D49" s="24" t="s">
        <v>33</v>
      </c>
      <c r="E49" s="111">
        <f>VLOOKUP(B49,[5]查询时间段分门店销售汇总!$D:$M,10,0)</f>
        <v>11914.3433333333</v>
      </c>
      <c r="F49" s="112" t="str">
        <f>VLOOKUP(B49,[5]查询时间段分门店销售汇总!$D:$O,12,0)</f>
        <v>26.38%</v>
      </c>
      <c r="G49" s="24">
        <f>VLOOKUP(B49,[7]pk分组及任务!$B:$L,11,0)</f>
        <v>15840</v>
      </c>
      <c r="H49" s="125">
        <f>VLOOKUP(B49,[7]pk分组及任务!$B:$N,13,0)</f>
        <v>0.266916</v>
      </c>
      <c r="I49" s="117">
        <v>19459.1566666667</v>
      </c>
      <c r="J49" s="113">
        <f>VLOOKUP(B49,'[6]2023.01新'!$A$1:$Q$65536,17,0)</f>
        <v>7700</v>
      </c>
      <c r="K49" s="130">
        <f>VLOOKUP(B49,'[6]2023.01新'!$A$1:$G$65536,7,0)</f>
        <v>0.3422</v>
      </c>
      <c r="L49" s="131">
        <f t="shared" si="20"/>
        <v>15400</v>
      </c>
      <c r="M49" s="132">
        <f t="shared" si="0"/>
        <v>1</v>
      </c>
      <c r="N49" s="131">
        <f t="shared" si="1"/>
        <v>4140.62</v>
      </c>
      <c r="O49" s="116">
        <f t="shared" si="10"/>
        <v>0.268871428571429</v>
      </c>
      <c r="P49" s="133">
        <f t="shared" si="11"/>
        <v>-440</v>
      </c>
      <c r="Q49" s="24">
        <v>15400</v>
      </c>
      <c r="R49" s="146">
        <f t="shared" si="13"/>
        <v>4389.05720000001</v>
      </c>
      <c r="S49" s="125">
        <v>0.285003714285715</v>
      </c>
      <c r="T49" s="117">
        <f t="shared" si="14"/>
        <v>16800</v>
      </c>
      <c r="U49" s="117">
        <f t="shared" si="15"/>
        <v>4517.04000000001</v>
      </c>
      <c r="V49" s="116">
        <v>0.268871428571429</v>
      </c>
      <c r="W49" s="114">
        <f t="shared" si="16"/>
        <v>11200</v>
      </c>
      <c r="X49" s="114">
        <f t="shared" si="17"/>
        <v>3808.68600000001</v>
      </c>
      <c r="Y49" s="115">
        <v>0.340061250000001</v>
      </c>
      <c r="Z49" s="117">
        <f t="shared" si="18"/>
        <v>12600</v>
      </c>
      <c r="AA49" s="117">
        <f t="shared" si="19"/>
        <v>4080.73500000001</v>
      </c>
      <c r="AB49" s="116">
        <v>0.323867857142858</v>
      </c>
    </row>
    <row r="50" s="110" customFormat="1" spans="1:28">
      <c r="A50" s="24">
        <v>104</v>
      </c>
      <c r="B50" s="24">
        <v>106066</v>
      </c>
      <c r="C50" s="24" t="s">
        <v>82</v>
      </c>
      <c r="D50" s="24" t="s">
        <v>28</v>
      </c>
      <c r="E50" s="111">
        <f>VLOOKUP(B50,[5]查询时间段分门店销售汇总!$D:$M,10,0)</f>
        <v>18716.9033333333</v>
      </c>
      <c r="F50" s="112" t="str">
        <f>VLOOKUP(B50,[5]查询时间段分门店销售汇总!$D:$O,12,0)</f>
        <v>25.81%</v>
      </c>
      <c r="G50" s="24">
        <f>VLOOKUP(B50,[7]pk分组及任务!$B:$L,11,0)</f>
        <v>16250</v>
      </c>
      <c r="H50" s="125">
        <f>VLOOKUP(B50,[7]pk分组及任务!$B:$N,13,0)</f>
        <v>0.280644</v>
      </c>
      <c r="I50" s="117">
        <v>14281.7366666667</v>
      </c>
      <c r="J50" s="113">
        <f>VLOOKUP(B50,'[6]2023.01新'!$A$1:$Q$65536,17,0)</f>
        <v>7700</v>
      </c>
      <c r="K50" s="130">
        <f>VLOOKUP(B50,'[6]2023.01新'!$A$1:$G$65536,7,0)</f>
        <v>0.3598</v>
      </c>
      <c r="L50" s="131">
        <f t="shared" si="20"/>
        <v>15400</v>
      </c>
      <c r="M50" s="132">
        <f t="shared" si="0"/>
        <v>1</v>
      </c>
      <c r="N50" s="131">
        <f t="shared" si="1"/>
        <v>4353.58</v>
      </c>
      <c r="O50" s="116">
        <f t="shared" si="10"/>
        <v>0.2827</v>
      </c>
      <c r="P50" s="133">
        <f t="shared" si="11"/>
        <v>-850</v>
      </c>
      <c r="Q50" s="24">
        <v>15400</v>
      </c>
      <c r="R50" s="146">
        <f t="shared" si="13"/>
        <v>4614.7948</v>
      </c>
      <c r="S50" s="125">
        <v>0.299662</v>
      </c>
      <c r="T50" s="117">
        <f t="shared" si="14"/>
        <v>16800</v>
      </c>
      <c r="U50" s="117">
        <f t="shared" si="15"/>
        <v>4749.36</v>
      </c>
      <c r="V50" s="116">
        <v>0.2827</v>
      </c>
      <c r="W50" s="114">
        <f t="shared" si="16"/>
        <v>11200</v>
      </c>
      <c r="X50" s="114">
        <f t="shared" si="17"/>
        <v>4004.574</v>
      </c>
      <c r="Y50" s="115">
        <v>0.35755125</v>
      </c>
      <c r="Z50" s="117">
        <f t="shared" si="18"/>
        <v>12600</v>
      </c>
      <c r="AA50" s="117">
        <f t="shared" si="19"/>
        <v>4290.615</v>
      </c>
      <c r="AB50" s="116">
        <v>0.340525</v>
      </c>
    </row>
    <row r="51" s="110" customFormat="1" spans="1:28">
      <c r="A51" s="24">
        <v>84</v>
      </c>
      <c r="B51" s="24">
        <v>101453</v>
      </c>
      <c r="C51" s="24" t="s">
        <v>83</v>
      </c>
      <c r="D51" s="24" t="s">
        <v>54</v>
      </c>
      <c r="E51" s="111">
        <f>VLOOKUP(B51,[5]查询时间段分门店销售汇总!$D:$M,10,0)</f>
        <v>8374.72</v>
      </c>
      <c r="F51" s="112" t="str">
        <f>VLOOKUP(B51,[5]查询时间段分门店销售汇总!$D:$O,12,0)</f>
        <v>18.72%</v>
      </c>
      <c r="G51" s="24">
        <f>VLOOKUP(B51,[7]pk分组及任务!$B:$L,11,0)</f>
        <v>15500</v>
      </c>
      <c r="H51" s="125">
        <f>VLOOKUP(B51,[7]pk分组及任务!$B:$N,13,0)</f>
        <v>0.261846</v>
      </c>
      <c r="I51" s="117">
        <v>13441.4533333333</v>
      </c>
      <c r="J51" s="113">
        <f>VLOOKUP(B51,'[6]2023.01新'!$A$1:$Q$65536,17,0)</f>
        <v>7560</v>
      </c>
      <c r="K51" s="130">
        <f>VLOOKUP(B51,'[6]2023.01新'!$A$1:$G$65536,7,0)</f>
        <v>0.3357</v>
      </c>
      <c r="L51" s="131">
        <f t="shared" si="20"/>
        <v>15120</v>
      </c>
      <c r="M51" s="132">
        <f t="shared" si="0"/>
        <v>1</v>
      </c>
      <c r="N51" s="131">
        <f t="shared" si="1"/>
        <v>3988.116</v>
      </c>
      <c r="O51" s="116">
        <f t="shared" si="10"/>
        <v>0.263764285714286</v>
      </c>
      <c r="P51" s="133">
        <f t="shared" si="11"/>
        <v>-380</v>
      </c>
      <c r="Q51" s="24">
        <v>15120</v>
      </c>
      <c r="R51" s="146">
        <f t="shared" si="13"/>
        <v>4227.40296</v>
      </c>
      <c r="S51" s="125">
        <v>0.279590142857143</v>
      </c>
      <c r="T51" s="117">
        <f t="shared" si="14"/>
        <v>16494.5454545455</v>
      </c>
      <c r="U51" s="117">
        <f t="shared" si="15"/>
        <v>4350.67200000002</v>
      </c>
      <c r="V51" s="116">
        <v>0.263764285714286</v>
      </c>
      <c r="W51" s="114">
        <f t="shared" si="16"/>
        <v>10996.3636363636</v>
      </c>
      <c r="X51" s="114">
        <f t="shared" si="17"/>
        <v>3668.40752727272</v>
      </c>
      <c r="Y51" s="115">
        <v>0.333601875</v>
      </c>
      <c r="Z51" s="117">
        <f t="shared" si="18"/>
        <v>12370.9090909091</v>
      </c>
      <c r="AA51" s="117">
        <f t="shared" si="19"/>
        <v>3930.43663636364</v>
      </c>
      <c r="AB51" s="116">
        <v>0.317716071428572</v>
      </c>
    </row>
    <row r="52" s="110" customFormat="1" spans="1:28">
      <c r="A52" s="24">
        <v>83</v>
      </c>
      <c r="B52" s="24">
        <v>399</v>
      </c>
      <c r="C52" s="24" t="s">
        <v>84</v>
      </c>
      <c r="D52" s="24" t="s">
        <v>33</v>
      </c>
      <c r="E52" s="111">
        <f>VLOOKUP(B52,[5]查询时间段分门店销售汇总!$D:$M,10,0)</f>
        <v>10496.8766666667</v>
      </c>
      <c r="F52" s="112" t="str">
        <f>VLOOKUP(B52,[5]查询时间段分门店销售汇总!$D:$O,12,0)</f>
        <v>25.13%</v>
      </c>
      <c r="G52" s="24">
        <f>VLOOKUP(B52,[7]pk分组及任务!$B:$L,11,0)</f>
        <v>15500</v>
      </c>
      <c r="H52" s="125">
        <f>VLOOKUP(B52,[7]pk分组及任务!$B:$N,13,0)</f>
        <v>0.214188</v>
      </c>
      <c r="I52" s="117">
        <v>17146.4766666667</v>
      </c>
      <c r="J52" s="113">
        <f>VLOOKUP(B52,'[6]2023.01新'!$A$1:$Q$65536,17,0)</f>
        <v>7560</v>
      </c>
      <c r="K52" s="130">
        <f>VLOOKUP(B52,'[6]2023.01新'!$A$1:$G$65536,7,0)</f>
        <v>0.2746</v>
      </c>
      <c r="L52" s="131">
        <f t="shared" si="20"/>
        <v>15120</v>
      </c>
      <c r="M52" s="132">
        <f t="shared" si="0"/>
        <v>1</v>
      </c>
      <c r="N52" s="131">
        <f t="shared" si="1"/>
        <v>3262.248</v>
      </c>
      <c r="O52" s="116">
        <f t="shared" si="10"/>
        <v>0.215757142857143</v>
      </c>
      <c r="P52" s="133">
        <f t="shared" si="11"/>
        <v>-380</v>
      </c>
      <c r="Q52" s="24">
        <v>15120</v>
      </c>
      <c r="R52" s="146">
        <f t="shared" si="13"/>
        <v>3457.98288</v>
      </c>
      <c r="S52" s="125">
        <v>0.228702571428572</v>
      </c>
      <c r="T52" s="117">
        <f t="shared" si="14"/>
        <v>16494.5454545455</v>
      </c>
      <c r="U52" s="117">
        <f t="shared" si="15"/>
        <v>3558.81600000001</v>
      </c>
      <c r="V52" s="116">
        <v>0.215757142857143</v>
      </c>
      <c r="W52" s="114">
        <f t="shared" si="16"/>
        <v>10996.3636363636</v>
      </c>
      <c r="X52" s="114">
        <f t="shared" si="17"/>
        <v>3000.72894545454</v>
      </c>
      <c r="Y52" s="115">
        <v>0.27288375</v>
      </c>
      <c r="Z52" s="117">
        <f t="shared" si="18"/>
        <v>12370.9090909091</v>
      </c>
      <c r="AA52" s="117">
        <f t="shared" si="19"/>
        <v>3215.06672727273</v>
      </c>
      <c r="AB52" s="116">
        <v>0.259889285714286</v>
      </c>
    </row>
    <row r="53" s="110" customFormat="1" spans="1:28">
      <c r="A53" s="24">
        <v>96</v>
      </c>
      <c r="B53" s="24">
        <v>377</v>
      </c>
      <c r="C53" s="24" t="s">
        <v>85</v>
      </c>
      <c r="D53" s="24" t="s">
        <v>38</v>
      </c>
      <c r="E53" s="111">
        <f>VLOOKUP(B53,[5]查询时间段分门店销售汇总!$D:$M,10,0)</f>
        <v>12954.9533333333</v>
      </c>
      <c r="F53" s="112" t="str">
        <f>VLOOKUP(B53,[5]查询时间段分门店销售汇总!$D:$O,12,0)</f>
        <v>26.89%</v>
      </c>
      <c r="G53" s="24">
        <f>VLOOKUP(B53,[7]pk分组及任务!$B:$L,11,0)</f>
        <v>15840</v>
      </c>
      <c r="H53" s="125">
        <f>VLOOKUP(B53,[7]pk分组及任务!$B:$N,13,0)</f>
        <v>0.263328</v>
      </c>
      <c r="I53" s="117">
        <v>16925.76</v>
      </c>
      <c r="J53" s="113">
        <f>VLOOKUP(B53,'[6]2023.01新'!$A$1:$Q$65536,17,0)</f>
        <v>7560</v>
      </c>
      <c r="K53" s="130">
        <f>VLOOKUP(B53,'[6]2023.01新'!$A$1:$G$65536,7,0)</f>
        <v>0.3376</v>
      </c>
      <c r="L53" s="131">
        <f t="shared" si="20"/>
        <v>15120</v>
      </c>
      <c r="M53" s="132">
        <f t="shared" si="0"/>
        <v>1</v>
      </c>
      <c r="N53" s="131">
        <f t="shared" si="1"/>
        <v>4010.688</v>
      </c>
      <c r="O53" s="116">
        <f t="shared" si="10"/>
        <v>0.265257142857143</v>
      </c>
      <c r="P53" s="133">
        <f t="shared" si="11"/>
        <v>-720</v>
      </c>
      <c r="Q53" s="24">
        <v>15120</v>
      </c>
      <c r="R53" s="146">
        <f t="shared" si="13"/>
        <v>4251.32928</v>
      </c>
      <c r="S53" s="125">
        <v>0.281172571428572</v>
      </c>
      <c r="T53" s="117">
        <f t="shared" si="14"/>
        <v>16494.5454545455</v>
      </c>
      <c r="U53" s="117">
        <f t="shared" si="15"/>
        <v>4375.29600000001</v>
      </c>
      <c r="V53" s="116">
        <v>0.265257142857143</v>
      </c>
      <c r="W53" s="114">
        <f t="shared" si="16"/>
        <v>10996.3636363636</v>
      </c>
      <c r="X53" s="114">
        <f t="shared" si="17"/>
        <v>3689.17003636363</v>
      </c>
      <c r="Y53" s="115">
        <v>0.33549</v>
      </c>
      <c r="Z53" s="117">
        <f t="shared" si="18"/>
        <v>12370.9090909091</v>
      </c>
      <c r="AA53" s="117">
        <f t="shared" si="19"/>
        <v>3952.68218181819</v>
      </c>
      <c r="AB53" s="116">
        <v>0.319514285714286</v>
      </c>
    </row>
    <row r="54" s="110" customFormat="1" spans="1:28">
      <c r="A54" s="24">
        <v>131</v>
      </c>
      <c r="B54" s="24">
        <v>747</v>
      </c>
      <c r="C54" s="24" t="s">
        <v>86</v>
      </c>
      <c r="D54" s="24" t="s">
        <v>30</v>
      </c>
      <c r="E54" s="111">
        <f>VLOOKUP(B54,[4]查询时间段分门店销售汇总!$D:$M,10,0)</f>
        <v>10208.8614285714</v>
      </c>
      <c r="F54" s="112" t="str">
        <f>VLOOKUP(B54,[5]查询时间段分门店销售汇总!$D:$O,12,0)</f>
        <v>19.97%</v>
      </c>
      <c r="G54" s="24">
        <f>VLOOKUP(B54,[7]pk分组及任务!$B:$L,11,0)</f>
        <v>16320</v>
      </c>
      <c r="H54" s="125">
        <f>VLOOKUP(B54,[7]pk分组及任务!$B:$N,13,0)</f>
        <v>0.1911</v>
      </c>
      <c r="I54" s="117">
        <v>18215.7433333333</v>
      </c>
      <c r="J54" s="113">
        <f>VLOOKUP(B54,'[6]2023.01新'!$A$1:$Q$65536,17,0)</f>
        <v>7020</v>
      </c>
      <c r="K54" s="130">
        <f>VLOOKUP(B54,'[6]2023.01新'!$A$1:$G$65536,7,0)</f>
        <v>0.245</v>
      </c>
      <c r="L54" s="131">
        <v>15000</v>
      </c>
      <c r="M54" s="132">
        <f t="shared" si="0"/>
        <v>1.13675213675214</v>
      </c>
      <c r="N54" s="131">
        <f t="shared" si="1"/>
        <v>2887.5</v>
      </c>
      <c r="O54" s="116">
        <f t="shared" si="10"/>
        <v>0.1925</v>
      </c>
      <c r="P54" s="133">
        <f t="shared" si="11"/>
        <v>-1320</v>
      </c>
      <c r="Q54" s="24">
        <v>15000</v>
      </c>
      <c r="R54" s="146">
        <f t="shared" si="13"/>
        <v>3060.75</v>
      </c>
      <c r="S54" s="125">
        <v>0.20405</v>
      </c>
      <c r="T54" s="117">
        <f t="shared" si="14"/>
        <v>16363.6363636364</v>
      </c>
      <c r="U54" s="117">
        <f t="shared" si="15"/>
        <v>3150.00000000001</v>
      </c>
      <c r="V54" s="116">
        <v>0.1925</v>
      </c>
      <c r="W54" s="114">
        <f t="shared" si="16"/>
        <v>10909.0909090909</v>
      </c>
      <c r="X54" s="114">
        <f t="shared" si="17"/>
        <v>2656.02272727273</v>
      </c>
      <c r="Y54" s="115">
        <v>0.24346875</v>
      </c>
      <c r="Z54" s="117">
        <f t="shared" si="18"/>
        <v>12272.7272727273</v>
      </c>
      <c r="AA54" s="117">
        <f t="shared" si="19"/>
        <v>2845.73863636364</v>
      </c>
      <c r="AB54" s="116">
        <v>0.231875</v>
      </c>
    </row>
    <row r="55" s="110" customFormat="1" spans="1:28">
      <c r="A55" s="24">
        <v>47</v>
      </c>
      <c r="B55" s="24">
        <v>105751</v>
      </c>
      <c r="C55" s="24" t="s">
        <v>87</v>
      </c>
      <c r="D55" s="24" t="s">
        <v>38</v>
      </c>
      <c r="E55" s="111">
        <f>VLOOKUP(B55,[5]查询时间段分门店销售汇总!$D:$M,10,0)</f>
        <v>10887.56</v>
      </c>
      <c r="F55" s="112" t="str">
        <f>VLOOKUP(B55,[5]查询时间段分门店销售汇总!$D:$O,12,0)</f>
        <v>19.66%</v>
      </c>
      <c r="G55" s="24">
        <f>VLOOKUP(B55,[7]pk分组及任务!$B:$L,11,0)</f>
        <v>14500</v>
      </c>
      <c r="H55" s="125">
        <f>VLOOKUP(B55,[7]pk分组及任务!$B:$N,13,0)</f>
        <v>0.2574</v>
      </c>
      <c r="I55" s="117">
        <v>10447.6666666667</v>
      </c>
      <c r="J55" s="113">
        <f>VLOOKUP(B55,'[6]2023.01新'!$A$1:$Q$65536,17,0)</f>
        <v>7480</v>
      </c>
      <c r="K55" s="130">
        <f>VLOOKUP(B55,'[6]2023.01新'!$A$1:$G$65536,7,0)</f>
        <v>0.33</v>
      </c>
      <c r="L55" s="131">
        <f t="shared" ref="L55:L86" si="21">(220/110)*J55</f>
        <v>14960</v>
      </c>
      <c r="M55" s="132">
        <f t="shared" si="0"/>
        <v>1</v>
      </c>
      <c r="N55" s="131">
        <f t="shared" si="1"/>
        <v>3878.91428571429</v>
      </c>
      <c r="O55" s="116">
        <f t="shared" si="10"/>
        <v>0.259285714285714</v>
      </c>
      <c r="P55" s="133">
        <f t="shared" si="11"/>
        <v>460</v>
      </c>
      <c r="Q55" s="24">
        <v>14960</v>
      </c>
      <c r="R55" s="146">
        <f t="shared" si="13"/>
        <v>4111.64914285714</v>
      </c>
      <c r="S55" s="125">
        <v>0.274842857142857</v>
      </c>
      <c r="T55" s="117">
        <f t="shared" si="14"/>
        <v>16320</v>
      </c>
      <c r="U55" s="117">
        <f t="shared" si="15"/>
        <v>4231.54285714285</v>
      </c>
      <c r="V55" s="116">
        <v>0.259285714285714</v>
      </c>
      <c r="W55" s="114">
        <f t="shared" si="16"/>
        <v>10880</v>
      </c>
      <c r="X55" s="114">
        <f t="shared" si="17"/>
        <v>3567.96</v>
      </c>
      <c r="Y55" s="115">
        <v>0.3279375</v>
      </c>
      <c r="Z55" s="117">
        <f t="shared" si="18"/>
        <v>12240</v>
      </c>
      <c r="AA55" s="117">
        <f t="shared" si="19"/>
        <v>3822.81428571428</v>
      </c>
      <c r="AB55" s="116">
        <v>0.312321428571428</v>
      </c>
    </row>
    <row r="56" s="110" customFormat="1" spans="1:28">
      <c r="A56" s="24">
        <v>52</v>
      </c>
      <c r="B56" s="24">
        <v>598</v>
      </c>
      <c r="C56" s="24" t="s">
        <v>88</v>
      </c>
      <c r="D56" s="24" t="s">
        <v>30</v>
      </c>
      <c r="E56" s="111">
        <f>VLOOKUP(B56,[4]查询时间段分门店销售汇总!$D:$M,10,0)</f>
        <v>7984.73285714286</v>
      </c>
      <c r="F56" s="112" t="str">
        <f>VLOOKUP(B56,[5]查询时间段分门店销售汇总!$D:$O,12,0)</f>
        <v>25.39%</v>
      </c>
      <c r="G56" s="24">
        <f>VLOOKUP(B56,[7]pk分组及任务!$B:$L,11,0)</f>
        <v>14400</v>
      </c>
      <c r="H56" s="125">
        <f>VLOOKUP(B56,[7]pk分组及任务!$B:$N,13,0)</f>
        <v>0.259428</v>
      </c>
      <c r="I56" s="117">
        <v>14071.0833333333</v>
      </c>
      <c r="J56" s="113">
        <f>VLOOKUP(B56,'[6]2023.01新'!$A$1:$Q$65536,17,0)</f>
        <v>7344</v>
      </c>
      <c r="K56" s="130">
        <f>VLOOKUP(B56,'[6]2023.01新'!$A$1:$G$65536,7,0)</f>
        <v>0.3326</v>
      </c>
      <c r="L56" s="131">
        <f t="shared" si="21"/>
        <v>14688</v>
      </c>
      <c r="M56" s="132">
        <f t="shared" si="0"/>
        <v>1</v>
      </c>
      <c r="N56" s="131">
        <f t="shared" si="1"/>
        <v>3838.39405714286</v>
      </c>
      <c r="O56" s="116">
        <f t="shared" si="10"/>
        <v>0.261328571428571</v>
      </c>
      <c r="P56" s="133">
        <f t="shared" si="11"/>
        <v>288</v>
      </c>
      <c r="Q56" s="24">
        <v>14688</v>
      </c>
      <c r="R56" s="146">
        <f t="shared" si="13"/>
        <v>4068.69770057142</v>
      </c>
      <c r="S56" s="125">
        <v>0.277008285714285</v>
      </c>
      <c r="T56" s="117">
        <f t="shared" si="14"/>
        <v>16023.2727272727</v>
      </c>
      <c r="U56" s="117">
        <f t="shared" si="15"/>
        <v>4187.33897142856</v>
      </c>
      <c r="V56" s="116">
        <v>0.261328571428571</v>
      </c>
      <c r="W56" s="114">
        <f t="shared" si="16"/>
        <v>10682.1818181818</v>
      </c>
      <c r="X56" s="114">
        <f t="shared" si="17"/>
        <v>3530.68808727272</v>
      </c>
      <c r="Y56" s="115">
        <v>0.33052125</v>
      </c>
      <c r="Z56" s="117">
        <f t="shared" si="18"/>
        <v>12017.4545454545</v>
      </c>
      <c r="AA56" s="117">
        <f t="shared" si="19"/>
        <v>3782.88009350647</v>
      </c>
      <c r="AB56" s="116">
        <v>0.314782142857142</v>
      </c>
    </row>
    <row r="57" s="110" customFormat="1" spans="1:28">
      <c r="A57" s="24">
        <v>61</v>
      </c>
      <c r="B57" s="24">
        <v>106569</v>
      </c>
      <c r="C57" s="24" t="s">
        <v>89</v>
      </c>
      <c r="D57" s="24" t="s">
        <v>33</v>
      </c>
      <c r="E57" s="111">
        <f>VLOOKUP(B57,[5]查询时间段分门店销售汇总!$D:$M,10,0)</f>
        <v>10754.3</v>
      </c>
      <c r="F57" s="112" t="str">
        <f>VLOOKUP(B57,[5]查询时间段分门店销售汇总!$D:$O,12,0)</f>
        <v>24.99%</v>
      </c>
      <c r="G57" s="24">
        <f>VLOOKUP(B57,[7]pk分组及任务!$B:$L,11,0)</f>
        <v>14400</v>
      </c>
      <c r="H57" s="125">
        <f>VLOOKUP(B57,[7]pk分组及任务!$B:$N,13,0)</f>
        <v>0.253734</v>
      </c>
      <c r="I57" s="117">
        <v>16864.04</v>
      </c>
      <c r="J57" s="113">
        <f>VLOOKUP(B57,'[6]2023.01新'!$A$1:$Q$65536,17,0)</f>
        <v>7280</v>
      </c>
      <c r="K57" s="130">
        <f>VLOOKUP(B57,'[6]2023.01新'!$A$1:$G$65536,7,0)</f>
        <v>0.3253</v>
      </c>
      <c r="L57" s="131">
        <f t="shared" si="21"/>
        <v>14560</v>
      </c>
      <c r="M57" s="132">
        <f t="shared" si="0"/>
        <v>1</v>
      </c>
      <c r="N57" s="131">
        <f t="shared" si="1"/>
        <v>3721.432</v>
      </c>
      <c r="O57" s="116">
        <f t="shared" si="10"/>
        <v>0.255592857142857</v>
      </c>
      <c r="P57" s="133">
        <f t="shared" si="11"/>
        <v>160</v>
      </c>
      <c r="Q57" s="24">
        <v>14560</v>
      </c>
      <c r="R57" s="146">
        <f t="shared" si="13"/>
        <v>3944.71792</v>
      </c>
      <c r="S57" s="125">
        <v>0.270928428571428</v>
      </c>
      <c r="T57" s="117">
        <f t="shared" si="14"/>
        <v>15883.6363636364</v>
      </c>
      <c r="U57" s="117">
        <f t="shared" si="15"/>
        <v>4059.74400000001</v>
      </c>
      <c r="V57" s="116">
        <v>0.255592857142857</v>
      </c>
      <c r="W57" s="114">
        <f t="shared" si="16"/>
        <v>10589.0909090909</v>
      </c>
      <c r="X57" s="114">
        <f t="shared" si="17"/>
        <v>3423.10232727272</v>
      </c>
      <c r="Y57" s="115">
        <v>0.323266875</v>
      </c>
      <c r="Z57" s="117">
        <f t="shared" si="18"/>
        <v>11912.7272727273</v>
      </c>
      <c r="AA57" s="117">
        <f t="shared" si="19"/>
        <v>3667.60963636364</v>
      </c>
      <c r="AB57" s="116">
        <v>0.307873214285714</v>
      </c>
    </row>
    <row r="58" s="110" customFormat="1" spans="1:28">
      <c r="A58" s="24">
        <v>113</v>
      </c>
      <c r="B58" s="24">
        <v>329</v>
      </c>
      <c r="C58" s="24" t="s">
        <v>90</v>
      </c>
      <c r="D58" s="24" t="s">
        <v>54</v>
      </c>
      <c r="E58" s="111">
        <f>VLOOKUP(B58,[5]查询时间段分门店销售汇总!$D:$M,10,0)</f>
        <v>12139.1466666667</v>
      </c>
      <c r="F58" s="112" t="str">
        <f>VLOOKUP(B58,[5]查询时间段分门店销售汇总!$D:$O,12,0)</f>
        <v>27.72%</v>
      </c>
      <c r="G58" s="24">
        <f>VLOOKUP(B58,[7]pk分组及任务!$B:$L,11,0)</f>
        <v>15600</v>
      </c>
      <c r="H58" s="125">
        <f>VLOOKUP(B58,[7]pk分组及任务!$B:$N,13,0)</f>
        <v>0.135065</v>
      </c>
      <c r="I58" s="117">
        <v>9003.68333333333</v>
      </c>
      <c r="J58" s="113">
        <f>VLOOKUP(B58,'[6]2023.01新'!$A$1:$Q$65536,17,0)</f>
        <v>7260</v>
      </c>
      <c r="K58" s="130">
        <f>VLOOKUP(B58,'[6]2023.01新'!$A$1:$G$65536,7,0)</f>
        <v>0.1589</v>
      </c>
      <c r="L58" s="131">
        <f t="shared" si="21"/>
        <v>14520</v>
      </c>
      <c r="M58" s="132">
        <f t="shared" si="0"/>
        <v>1</v>
      </c>
      <c r="N58" s="131">
        <f t="shared" si="1"/>
        <v>2323.2</v>
      </c>
      <c r="O58" s="116">
        <v>0.16</v>
      </c>
      <c r="P58" s="133">
        <f t="shared" si="11"/>
        <v>-1080</v>
      </c>
      <c r="Q58" s="24">
        <v>14520</v>
      </c>
      <c r="R58" s="146">
        <f t="shared" si="13"/>
        <v>2462.592</v>
      </c>
      <c r="S58" s="125">
        <v>0.1696</v>
      </c>
      <c r="T58" s="117">
        <f t="shared" si="14"/>
        <v>15840</v>
      </c>
      <c r="U58" s="117">
        <f t="shared" si="15"/>
        <v>2534.4</v>
      </c>
      <c r="V58" s="116">
        <v>0.16</v>
      </c>
      <c r="W58" s="114">
        <f t="shared" si="16"/>
        <v>10560</v>
      </c>
      <c r="X58" s="114">
        <f t="shared" si="17"/>
        <v>2136.96</v>
      </c>
      <c r="Y58" s="115">
        <v>0.202363636363636</v>
      </c>
      <c r="Z58" s="117">
        <f t="shared" si="18"/>
        <v>11880</v>
      </c>
      <c r="AA58" s="117">
        <f t="shared" si="19"/>
        <v>2289.6</v>
      </c>
      <c r="AB58" s="116">
        <v>0.192727272727273</v>
      </c>
    </row>
    <row r="59" s="110" customFormat="1" spans="1:28">
      <c r="A59" s="24">
        <v>8</v>
      </c>
      <c r="B59" s="24">
        <v>114286</v>
      </c>
      <c r="C59" s="24" t="s">
        <v>91</v>
      </c>
      <c r="D59" s="24" t="s">
        <v>54</v>
      </c>
      <c r="E59" s="111">
        <f>VLOOKUP(B59,[5]查询时间段分门店销售汇总!$D:$M,10,0)</f>
        <v>8747.28333333333</v>
      </c>
      <c r="F59" s="112" t="str">
        <f>VLOOKUP(B59,[5]查询时间段分门店销售汇总!$D:$O,12,0)</f>
        <v>25.2%</v>
      </c>
      <c r="G59" s="24">
        <f>VLOOKUP(B59,[7]pk分组及任务!$B:$L,11,0)</f>
        <v>12000</v>
      </c>
      <c r="H59" s="125">
        <f>VLOOKUP(B59,[7]pk分组及任务!$B:$N,13,0)</f>
        <v>0.213174</v>
      </c>
      <c r="I59" s="117">
        <v>14676.1433333333</v>
      </c>
      <c r="J59" s="113">
        <f>VLOOKUP(B59,'[6]2023.01新'!$A$1:$Q$65536,17,0)</f>
        <v>7250</v>
      </c>
      <c r="K59" s="130">
        <f>VLOOKUP(B59,'[6]2023.01新'!$A$1:$G$65536,7,0)</f>
        <v>0.2733</v>
      </c>
      <c r="L59" s="131">
        <f t="shared" si="21"/>
        <v>14500</v>
      </c>
      <c r="M59" s="132">
        <f t="shared" si="0"/>
        <v>1</v>
      </c>
      <c r="N59" s="131">
        <f t="shared" si="1"/>
        <v>3113.66785714286</v>
      </c>
      <c r="O59" s="116">
        <f t="shared" ref="O59:O122" si="22">(22%/28%)*K59</f>
        <v>0.214735714285714</v>
      </c>
      <c r="P59" s="133">
        <f t="shared" si="11"/>
        <v>2500</v>
      </c>
      <c r="Q59" s="24">
        <v>14500</v>
      </c>
      <c r="R59" s="146">
        <f t="shared" si="13"/>
        <v>3300.48792857142</v>
      </c>
      <c r="S59" s="125">
        <v>0.227619857142857</v>
      </c>
      <c r="T59" s="117">
        <f t="shared" si="14"/>
        <v>15818.1818181818</v>
      </c>
      <c r="U59" s="117">
        <f t="shared" si="15"/>
        <v>3396.72857142856</v>
      </c>
      <c r="V59" s="116">
        <v>0.214735714285714</v>
      </c>
      <c r="W59" s="114">
        <f t="shared" si="16"/>
        <v>10545.4545454545</v>
      </c>
      <c r="X59" s="114">
        <f t="shared" si="17"/>
        <v>2864.05977272726</v>
      </c>
      <c r="Y59" s="115">
        <v>0.271591875</v>
      </c>
      <c r="Z59" s="117">
        <f t="shared" si="18"/>
        <v>11863.6363636364</v>
      </c>
      <c r="AA59" s="117">
        <f t="shared" si="19"/>
        <v>3068.63547077923</v>
      </c>
      <c r="AB59" s="116">
        <v>0.258658928571428</v>
      </c>
    </row>
    <row r="60" s="110" customFormat="1" spans="1:28">
      <c r="A60" s="24">
        <v>36</v>
      </c>
      <c r="B60" s="24">
        <v>105910</v>
      </c>
      <c r="C60" s="24" t="s">
        <v>92</v>
      </c>
      <c r="D60" s="24" t="s">
        <v>33</v>
      </c>
      <c r="E60" s="111">
        <f>VLOOKUP(B60,[5]查询时间段分门店销售汇总!$D:$M,10,0)</f>
        <v>10939.2433333333</v>
      </c>
      <c r="F60" s="112" t="str">
        <f>VLOOKUP(B60,[5]查询时间段分门店销售汇总!$D:$O,12,0)</f>
        <v>24.5%</v>
      </c>
      <c r="G60" s="24">
        <f>VLOOKUP(B60,[7]pk分组及任务!$B:$L,11,0)</f>
        <v>13200</v>
      </c>
      <c r="H60" s="125">
        <f>VLOOKUP(B60,[7]pk分组及任务!$B:$N,13,0)</f>
        <v>0.257088</v>
      </c>
      <c r="I60" s="117">
        <v>10399.5433333333</v>
      </c>
      <c r="J60" s="113">
        <f>VLOOKUP(B60,'[6]2023.01新'!$A$1:$Q$65536,17,0)</f>
        <v>7040</v>
      </c>
      <c r="K60" s="130">
        <f>VLOOKUP(B60,'[6]2023.01新'!$A$1:$G$65536,7,0)</f>
        <v>0.3296</v>
      </c>
      <c r="L60" s="131">
        <f t="shared" si="21"/>
        <v>14080</v>
      </c>
      <c r="M60" s="132">
        <f t="shared" si="0"/>
        <v>1</v>
      </c>
      <c r="N60" s="131">
        <f t="shared" si="1"/>
        <v>3646.31771428571</v>
      </c>
      <c r="O60" s="116">
        <f t="shared" si="22"/>
        <v>0.258971428571429</v>
      </c>
      <c r="P60" s="133">
        <f t="shared" si="11"/>
        <v>880</v>
      </c>
      <c r="Q60" s="24">
        <v>14080</v>
      </c>
      <c r="R60" s="146">
        <f t="shared" si="13"/>
        <v>3865.09677714286</v>
      </c>
      <c r="S60" s="125">
        <v>0.274509714285715</v>
      </c>
      <c r="T60" s="117">
        <f t="shared" si="14"/>
        <v>15360</v>
      </c>
      <c r="U60" s="117">
        <f t="shared" si="15"/>
        <v>3977.80114285715</v>
      </c>
      <c r="V60" s="116">
        <v>0.258971428571429</v>
      </c>
      <c r="W60" s="114">
        <f t="shared" si="16"/>
        <v>10240</v>
      </c>
      <c r="X60" s="114">
        <f t="shared" si="17"/>
        <v>3354.00960000001</v>
      </c>
      <c r="Y60" s="115">
        <v>0.327540000000001</v>
      </c>
      <c r="Z60" s="117">
        <f t="shared" si="18"/>
        <v>11520</v>
      </c>
      <c r="AA60" s="117">
        <f t="shared" si="19"/>
        <v>3593.58171428572</v>
      </c>
      <c r="AB60" s="116">
        <v>0.311942857142858</v>
      </c>
    </row>
    <row r="61" s="110" customFormat="1" spans="1:28">
      <c r="A61" s="24">
        <v>76</v>
      </c>
      <c r="B61" s="24">
        <v>120844</v>
      </c>
      <c r="C61" s="24" t="s">
        <v>93</v>
      </c>
      <c r="D61" s="24" t="s">
        <v>54</v>
      </c>
      <c r="E61" s="111">
        <f>VLOOKUP(B61,[5]查询时间段分门店销售汇总!$D:$M,10,0)</f>
        <v>5888.34</v>
      </c>
      <c r="F61" s="112" t="str">
        <f>VLOOKUP(B61,[5]查询时间段分门店销售汇总!$D:$O,12,0)</f>
        <v>-.86%</v>
      </c>
      <c r="G61" s="24">
        <f>VLOOKUP(B61,[7]pk分组及任务!$B:$L,11,0)</f>
        <v>13920</v>
      </c>
      <c r="H61" s="125">
        <f>VLOOKUP(B61,[7]pk分组及任务!$B:$N,13,0)</f>
        <v>0.176</v>
      </c>
      <c r="I61" s="117">
        <v>15207.9266666667</v>
      </c>
      <c r="J61" s="113">
        <f>VLOOKUP(B61,'[6]2023.01新'!$A$1:$Q$65536,17,0)</f>
        <v>6900</v>
      </c>
      <c r="K61" s="130">
        <f>VLOOKUP(B61,'[6]2023.01新'!$A$1:$G$65536,7,0)</f>
        <v>0.22</v>
      </c>
      <c r="L61" s="131">
        <f t="shared" si="21"/>
        <v>13800</v>
      </c>
      <c r="M61" s="132">
        <f t="shared" si="0"/>
        <v>1</v>
      </c>
      <c r="N61" s="131">
        <f t="shared" si="1"/>
        <v>2385.42857142857</v>
      </c>
      <c r="O61" s="116">
        <f t="shared" si="22"/>
        <v>0.172857142857143</v>
      </c>
      <c r="P61" s="133">
        <f t="shared" si="11"/>
        <v>-120</v>
      </c>
      <c r="Q61" s="24">
        <v>13800</v>
      </c>
      <c r="R61" s="146">
        <f t="shared" si="13"/>
        <v>2528.55428571429</v>
      </c>
      <c r="S61" s="125">
        <v>0.183228571428572</v>
      </c>
      <c r="T61" s="117">
        <f t="shared" si="14"/>
        <v>15054.5454545455</v>
      </c>
      <c r="U61" s="117">
        <f t="shared" si="15"/>
        <v>2602.28571428572</v>
      </c>
      <c r="V61" s="116">
        <v>0.172857142857143</v>
      </c>
      <c r="W61" s="114">
        <f t="shared" si="16"/>
        <v>10036.3636363636</v>
      </c>
      <c r="X61" s="114">
        <f t="shared" si="17"/>
        <v>2194.19999999999</v>
      </c>
      <c r="Y61" s="115">
        <v>0.218625</v>
      </c>
      <c r="Z61" s="117">
        <f t="shared" si="18"/>
        <v>11290.9090909091</v>
      </c>
      <c r="AA61" s="117">
        <f t="shared" si="19"/>
        <v>2350.92857142858</v>
      </c>
      <c r="AB61" s="116">
        <v>0.208214285714286</v>
      </c>
    </row>
    <row r="62" s="110" customFormat="1" spans="1:28">
      <c r="A62" s="24">
        <v>57</v>
      </c>
      <c r="B62" s="24">
        <v>572</v>
      </c>
      <c r="C62" s="24" t="s">
        <v>94</v>
      </c>
      <c r="D62" s="24" t="s">
        <v>30</v>
      </c>
      <c r="E62" s="111">
        <f>VLOOKUP(B62,[4]查询时间段分门店销售汇总!$D:$M,10,0)</f>
        <v>8197.60714285714</v>
      </c>
      <c r="F62" s="112" t="str">
        <f>VLOOKUP(B62,[5]查询时间段分门店销售汇总!$D:$O,12,0)</f>
        <v>23.31%</v>
      </c>
      <c r="G62" s="24">
        <f>VLOOKUP(B62,[7]pk分组及任务!$B:$L,11,0)</f>
        <v>13000</v>
      </c>
      <c r="H62" s="125">
        <f>VLOOKUP(B62,[7]pk分组及任务!$B:$N,13,0)</f>
        <v>0.215826</v>
      </c>
      <c r="I62" s="117">
        <v>10655.6266666667</v>
      </c>
      <c r="J62" s="113">
        <f>VLOOKUP(B62,'[6]2023.01新'!$A$1:$Q$65536,17,0)</f>
        <v>6600</v>
      </c>
      <c r="K62" s="130">
        <f>VLOOKUP(B62,'[6]2023.01新'!$A$1:$G$65536,7,0)</f>
        <v>0.2767</v>
      </c>
      <c r="L62" s="131">
        <f t="shared" si="21"/>
        <v>13200</v>
      </c>
      <c r="M62" s="132">
        <f t="shared" si="0"/>
        <v>1</v>
      </c>
      <c r="N62" s="131">
        <f t="shared" si="1"/>
        <v>2869.77428571429</v>
      </c>
      <c r="O62" s="116">
        <f t="shared" si="22"/>
        <v>0.217407142857143</v>
      </c>
      <c r="P62" s="133">
        <f t="shared" si="11"/>
        <v>200</v>
      </c>
      <c r="Q62" s="24">
        <v>13200</v>
      </c>
      <c r="R62" s="146">
        <f t="shared" si="13"/>
        <v>3041.96074285714</v>
      </c>
      <c r="S62" s="125">
        <v>0.230451571428572</v>
      </c>
      <c r="T62" s="117">
        <f t="shared" si="14"/>
        <v>14400</v>
      </c>
      <c r="U62" s="117">
        <f t="shared" si="15"/>
        <v>3130.66285714286</v>
      </c>
      <c r="V62" s="116">
        <v>0.217407142857143</v>
      </c>
      <c r="W62" s="114">
        <f t="shared" si="16"/>
        <v>9600</v>
      </c>
      <c r="X62" s="114">
        <f t="shared" si="17"/>
        <v>2639.718</v>
      </c>
      <c r="Y62" s="115">
        <v>0.274970625</v>
      </c>
      <c r="Z62" s="117">
        <f t="shared" si="18"/>
        <v>10800</v>
      </c>
      <c r="AA62" s="117">
        <f t="shared" si="19"/>
        <v>2828.26928571429</v>
      </c>
      <c r="AB62" s="116">
        <v>0.261876785714286</v>
      </c>
    </row>
    <row r="63" s="110" customFormat="1" spans="1:28">
      <c r="A63" s="24">
        <v>95</v>
      </c>
      <c r="B63" s="24">
        <v>108277</v>
      </c>
      <c r="C63" s="24" t="s">
        <v>95</v>
      </c>
      <c r="D63" s="24" t="s">
        <v>33</v>
      </c>
      <c r="E63" s="111">
        <f>VLOOKUP(B63,[5]查询时间段分门店销售汇总!$D:$M,10,0)</f>
        <v>12975.7966666667</v>
      </c>
      <c r="F63" s="112" t="str">
        <f>VLOOKUP(B63,[5]查询时间段分门店销售汇总!$D:$O,12,0)</f>
        <v>14.43%</v>
      </c>
      <c r="G63" s="24">
        <f>VLOOKUP(B63,[7]pk分组及任务!$B:$L,11,0)</f>
        <v>13920</v>
      </c>
      <c r="H63" s="125">
        <f>VLOOKUP(B63,[7]pk分组及任务!$B:$N,13,0)</f>
        <v>0.199758</v>
      </c>
      <c r="I63" s="117">
        <v>12967.07</v>
      </c>
      <c r="J63" s="113">
        <f>VLOOKUP(B63,'[6]2023.01新'!$A$1:$Q$65536,17,0)</f>
        <v>6600</v>
      </c>
      <c r="K63" s="130">
        <f>VLOOKUP(B63,'[6]2023.01新'!$A$1:$G$65536,7,0)</f>
        <v>0.2561</v>
      </c>
      <c r="L63" s="131">
        <f t="shared" si="21"/>
        <v>13200</v>
      </c>
      <c r="M63" s="132">
        <f t="shared" si="0"/>
        <v>1</v>
      </c>
      <c r="N63" s="131">
        <f t="shared" si="1"/>
        <v>2656.12285714286</v>
      </c>
      <c r="O63" s="116">
        <f t="shared" si="22"/>
        <v>0.201221428571429</v>
      </c>
      <c r="P63" s="133">
        <f t="shared" si="11"/>
        <v>-720</v>
      </c>
      <c r="Q63" s="24">
        <v>13200</v>
      </c>
      <c r="R63" s="146">
        <f t="shared" si="13"/>
        <v>2815.49022857143</v>
      </c>
      <c r="S63" s="125">
        <v>0.213294714285715</v>
      </c>
      <c r="T63" s="117">
        <f t="shared" si="14"/>
        <v>14400</v>
      </c>
      <c r="U63" s="117">
        <f t="shared" si="15"/>
        <v>2897.58857142858</v>
      </c>
      <c r="V63" s="116">
        <v>0.201221428571429</v>
      </c>
      <c r="W63" s="114">
        <f t="shared" si="16"/>
        <v>9600</v>
      </c>
      <c r="X63" s="114">
        <f t="shared" si="17"/>
        <v>2443.19400000001</v>
      </c>
      <c r="Y63" s="115">
        <v>0.254499375000001</v>
      </c>
      <c r="Z63" s="117">
        <f t="shared" si="18"/>
        <v>10800</v>
      </c>
      <c r="AA63" s="117">
        <f t="shared" si="19"/>
        <v>2617.70785714286</v>
      </c>
      <c r="AB63" s="116">
        <v>0.242380357142858</v>
      </c>
    </row>
    <row r="64" s="110" customFormat="1" spans="1:28">
      <c r="A64" s="24">
        <v>101</v>
      </c>
      <c r="B64" s="24">
        <v>515</v>
      </c>
      <c r="C64" s="24" t="s">
        <v>96</v>
      </c>
      <c r="D64" s="24" t="s">
        <v>38</v>
      </c>
      <c r="E64" s="111">
        <f>VLOOKUP(B64,[5]查询时间段分门店销售汇总!$D:$M,10,0)</f>
        <v>10655.9866666667</v>
      </c>
      <c r="F64" s="112" t="str">
        <f>VLOOKUP(B64,[5]查询时间段分门店销售汇总!$D:$O,12,0)</f>
        <v>24.64%</v>
      </c>
      <c r="G64" s="24">
        <f>VLOOKUP(B64,[7]pk分组及任务!$B:$L,11,0)</f>
        <v>14000</v>
      </c>
      <c r="H64" s="125">
        <f>VLOOKUP(B64,[7]pk分组及任务!$B:$N,13,0)</f>
        <v>0.250536</v>
      </c>
      <c r="I64" s="117">
        <v>15718.4433333333</v>
      </c>
      <c r="J64" s="113">
        <f>VLOOKUP(B64,'[6]2023.01新'!$A$1:$Q$65536,17,0)</f>
        <v>6600</v>
      </c>
      <c r="K64" s="130">
        <f>VLOOKUP(B64,'[6]2023.01新'!$A$1:$G$65536,7,0)</f>
        <v>0.3212</v>
      </c>
      <c r="L64" s="131">
        <f t="shared" si="21"/>
        <v>13200</v>
      </c>
      <c r="M64" s="132">
        <f t="shared" si="0"/>
        <v>1</v>
      </c>
      <c r="N64" s="131">
        <f t="shared" si="1"/>
        <v>3331.30285714286</v>
      </c>
      <c r="O64" s="116">
        <f t="shared" si="22"/>
        <v>0.252371428571429</v>
      </c>
      <c r="P64" s="133">
        <f t="shared" si="11"/>
        <v>-800</v>
      </c>
      <c r="Q64" s="24">
        <v>13200</v>
      </c>
      <c r="R64" s="146">
        <f t="shared" si="13"/>
        <v>3531.18102857144</v>
      </c>
      <c r="S64" s="125">
        <v>0.267513714285715</v>
      </c>
      <c r="T64" s="117">
        <f t="shared" si="14"/>
        <v>14400</v>
      </c>
      <c r="U64" s="117">
        <f t="shared" si="15"/>
        <v>3634.14857142858</v>
      </c>
      <c r="V64" s="116">
        <v>0.252371428571429</v>
      </c>
      <c r="W64" s="114">
        <f t="shared" si="16"/>
        <v>9600</v>
      </c>
      <c r="X64" s="114">
        <f t="shared" si="17"/>
        <v>3064.24800000001</v>
      </c>
      <c r="Y64" s="115">
        <v>0.319192500000001</v>
      </c>
      <c r="Z64" s="117">
        <f t="shared" si="18"/>
        <v>10800</v>
      </c>
      <c r="AA64" s="117">
        <f t="shared" si="19"/>
        <v>3283.12285714286</v>
      </c>
      <c r="AB64" s="116">
        <v>0.303992857142858</v>
      </c>
    </row>
    <row r="65" s="110" customFormat="1" spans="1:28">
      <c r="A65" s="24">
        <v>89</v>
      </c>
      <c r="B65" s="24">
        <v>721</v>
      </c>
      <c r="C65" s="24" t="s">
        <v>97</v>
      </c>
      <c r="D65" s="24" t="s">
        <v>40</v>
      </c>
      <c r="E65" s="111">
        <f>VLOOKUP(B65,[4]查询时间段分门店销售汇总!$D:$M,10,0)</f>
        <v>9355.71428571429</v>
      </c>
      <c r="F65" s="112" t="str">
        <f>VLOOKUP(B65,[5]查询时间段分门店销售汇总!$D:$O,12,0)</f>
        <v>27.38%</v>
      </c>
      <c r="G65" s="24">
        <f>VLOOKUP(B65,[7]pk分组及任务!$B:$L,11,0)</f>
        <v>13500</v>
      </c>
      <c r="H65" s="125">
        <f>VLOOKUP(B65,[7]pk分组及任务!$B:$N,13,0)</f>
        <v>0.253656</v>
      </c>
      <c r="I65" s="117">
        <v>13571.4966666667</v>
      </c>
      <c r="J65" s="113">
        <f>VLOOKUP(B65,'[6]2023.01新'!$A$1:$Q$65536,17,0)</f>
        <v>6490</v>
      </c>
      <c r="K65" s="130">
        <f>VLOOKUP(B65,'[6]2023.01新'!$A$1:$G$65536,7,0)</f>
        <v>0.3252</v>
      </c>
      <c r="L65" s="131">
        <f t="shared" si="21"/>
        <v>12980</v>
      </c>
      <c r="M65" s="132">
        <f t="shared" si="0"/>
        <v>1</v>
      </c>
      <c r="N65" s="131">
        <f t="shared" si="1"/>
        <v>3316.57542857143</v>
      </c>
      <c r="O65" s="116">
        <f t="shared" si="22"/>
        <v>0.255514285714286</v>
      </c>
      <c r="P65" s="133">
        <f t="shared" si="11"/>
        <v>-520</v>
      </c>
      <c r="Q65" s="24">
        <v>12980</v>
      </c>
      <c r="R65" s="146">
        <f t="shared" si="13"/>
        <v>3515.56995428572</v>
      </c>
      <c r="S65" s="125">
        <v>0.270845142857143</v>
      </c>
      <c r="T65" s="117">
        <f t="shared" si="14"/>
        <v>14160</v>
      </c>
      <c r="U65" s="117">
        <f t="shared" si="15"/>
        <v>3618.08228571429</v>
      </c>
      <c r="V65" s="116">
        <v>0.255514285714286</v>
      </c>
      <c r="W65" s="114">
        <f t="shared" si="16"/>
        <v>9440</v>
      </c>
      <c r="X65" s="114">
        <f t="shared" si="17"/>
        <v>3050.7012</v>
      </c>
      <c r="Y65" s="115">
        <v>0.3231675</v>
      </c>
      <c r="Z65" s="117">
        <f t="shared" si="18"/>
        <v>10620</v>
      </c>
      <c r="AA65" s="117">
        <f t="shared" si="19"/>
        <v>3268.60842857143</v>
      </c>
      <c r="AB65" s="116">
        <v>0.307778571428572</v>
      </c>
    </row>
    <row r="66" s="110" customFormat="1" spans="1:28">
      <c r="A66" s="24">
        <v>53</v>
      </c>
      <c r="B66" s="24">
        <v>745</v>
      </c>
      <c r="C66" s="24" t="s">
        <v>98</v>
      </c>
      <c r="D66" s="24" t="s">
        <v>33</v>
      </c>
      <c r="E66" s="111">
        <f>VLOOKUP(B66,[5]查询时间段分门店销售汇总!$D:$M,10,0)</f>
        <v>12976.5166666667</v>
      </c>
      <c r="F66" s="112" t="str">
        <f>VLOOKUP(B66,[5]查询时间段分门店销售汇总!$D:$O,12,0)</f>
        <v>18.65%</v>
      </c>
      <c r="G66" s="24">
        <f>VLOOKUP(B66,[7]pk分组及任务!$B:$L,11,0)</f>
        <v>12480</v>
      </c>
      <c r="H66" s="125">
        <f>VLOOKUP(B66,[7]pk分组及任务!$B:$N,13,0)</f>
        <v>0.200304</v>
      </c>
      <c r="I66" s="117">
        <v>13889.1233333333</v>
      </c>
      <c r="J66" s="113">
        <f>VLOOKUP(B66,'[6]2023.01新'!$A$1:$Q$65536,17,0)</f>
        <v>6380</v>
      </c>
      <c r="K66" s="130">
        <f>VLOOKUP(B66,'[6]2023.01新'!$A$1:$G$65536,7,0)</f>
        <v>0.2568</v>
      </c>
      <c r="L66" s="131">
        <f t="shared" si="21"/>
        <v>12760</v>
      </c>
      <c r="M66" s="132">
        <f t="shared" si="0"/>
        <v>1</v>
      </c>
      <c r="N66" s="131">
        <f t="shared" si="1"/>
        <v>2574.60342857143</v>
      </c>
      <c r="O66" s="116">
        <f t="shared" si="22"/>
        <v>0.201771428571429</v>
      </c>
      <c r="P66" s="133">
        <f t="shared" si="11"/>
        <v>280</v>
      </c>
      <c r="Q66" s="24">
        <v>12760</v>
      </c>
      <c r="R66" s="146">
        <f t="shared" si="13"/>
        <v>2729.07963428572</v>
      </c>
      <c r="S66" s="125">
        <v>0.213877714285715</v>
      </c>
      <c r="T66" s="117">
        <f t="shared" si="14"/>
        <v>13920</v>
      </c>
      <c r="U66" s="117">
        <f t="shared" si="15"/>
        <v>2808.65828571429</v>
      </c>
      <c r="V66" s="116">
        <v>0.201771428571429</v>
      </c>
      <c r="W66" s="114">
        <f t="shared" si="16"/>
        <v>9280</v>
      </c>
      <c r="X66" s="114">
        <f t="shared" si="17"/>
        <v>2368.20960000001</v>
      </c>
      <c r="Y66" s="115">
        <v>0.255195000000001</v>
      </c>
      <c r="Z66" s="117">
        <f t="shared" si="18"/>
        <v>10440</v>
      </c>
      <c r="AA66" s="117">
        <f t="shared" si="19"/>
        <v>2537.36742857143</v>
      </c>
      <c r="AB66" s="116">
        <v>0.243042857142858</v>
      </c>
    </row>
    <row r="67" s="110" customFormat="1" spans="1:28">
      <c r="A67" s="24">
        <v>78</v>
      </c>
      <c r="B67" s="24">
        <v>716</v>
      </c>
      <c r="C67" s="24" t="s">
        <v>99</v>
      </c>
      <c r="D67" s="24" t="s">
        <v>40</v>
      </c>
      <c r="E67" s="111">
        <f>VLOOKUP(B67,[4]查询时间段分门店销售汇总!$D:$M,10,0)</f>
        <v>7780.47428571429</v>
      </c>
      <c r="F67" s="112" t="str">
        <f>VLOOKUP(B67,[5]查询时间段分门店销售汇总!$D:$O,12,0)</f>
        <v>21.49%</v>
      </c>
      <c r="G67" s="24">
        <f>VLOOKUP(B67,[7]pk分组及任务!$B:$L,11,0)</f>
        <v>13000</v>
      </c>
      <c r="H67" s="125">
        <f>VLOOKUP(B67,[7]pk分组及任务!$B:$N,13,0)</f>
        <v>0.262392</v>
      </c>
      <c r="I67" s="117">
        <v>10923.1166666667</v>
      </c>
      <c r="J67" s="113">
        <f>VLOOKUP(B67,'[6]2023.01新'!$A$1:$Q$65536,17,0)</f>
        <v>6380</v>
      </c>
      <c r="K67" s="130">
        <f>VLOOKUP(B67,'[6]2023.01新'!$A$1:$G$65536,7,0)</f>
        <v>0.3364</v>
      </c>
      <c r="L67" s="131">
        <f t="shared" si="21"/>
        <v>12760</v>
      </c>
      <c r="M67" s="132">
        <f t="shared" ref="M67:M130" si="23">(L67-J67)/J67</f>
        <v>1</v>
      </c>
      <c r="N67" s="131">
        <f t="shared" ref="N67:N130" si="24">L67*O67</f>
        <v>3372.65028571429</v>
      </c>
      <c r="O67" s="116">
        <f t="shared" si="22"/>
        <v>0.264314285714286</v>
      </c>
      <c r="P67" s="133">
        <f t="shared" si="11"/>
        <v>-240</v>
      </c>
      <c r="Q67" s="24">
        <v>12760</v>
      </c>
      <c r="R67" s="146">
        <f t="shared" si="13"/>
        <v>3575.00930285715</v>
      </c>
      <c r="S67" s="125">
        <v>0.280173142857143</v>
      </c>
      <c r="T67" s="117">
        <f t="shared" si="14"/>
        <v>13920</v>
      </c>
      <c r="U67" s="117">
        <f t="shared" si="15"/>
        <v>3679.25485714286</v>
      </c>
      <c r="V67" s="116">
        <v>0.264314285714286</v>
      </c>
      <c r="W67" s="114">
        <f t="shared" si="16"/>
        <v>9280</v>
      </c>
      <c r="X67" s="114">
        <f t="shared" si="17"/>
        <v>3102.2808</v>
      </c>
      <c r="Y67" s="115">
        <v>0.3342975</v>
      </c>
      <c r="Z67" s="117">
        <f t="shared" si="18"/>
        <v>10440</v>
      </c>
      <c r="AA67" s="117">
        <f t="shared" si="19"/>
        <v>3323.87228571429</v>
      </c>
      <c r="AB67" s="116">
        <v>0.318378571428572</v>
      </c>
    </row>
    <row r="68" s="110" customFormat="1" spans="1:28">
      <c r="A68" s="24">
        <v>116</v>
      </c>
      <c r="B68" s="24">
        <v>102565</v>
      </c>
      <c r="C68" s="24" t="s">
        <v>100</v>
      </c>
      <c r="D68" s="24" t="s">
        <v>33</v>
      </c>
      <c r="E68" s="111">
        <f>VLOOKUP(B68,[5]查询时间段分门店销售汇总!$D:$M,10,0)</f>
        <v>13778.4066666667</v>
      </c>
      <c r="F68" s="112" t="str">
        <f>VLOOKUP(B68,[5]查询时间段分门店销售汇总!$D:$O,12,0)</f>
        <v>27.94%</v>
      </c>
      <c r="G68" s="24">
        <f>VLOOKUP(B68,[7]pk分组及任务!$B:$L,11,0)</f>
        <v>13920</v>
      </c>
      <c r="H68" s="125">
        <f>VLOOKUP(B68,[7]pk分组及任务!$B:$N,13,0)</f>
        <v>0.276276</v>
      </c>
      <c r="I68" s="117">
        <v>4651.19666666667</v>
      </c>
      <c r="J68" s="113">
        <f>VLOOKUP(B68,'[6]2023.01新'!$A$1:$Q$65536,17,0)</f>
        <v>6380</v>
      </c>
      <c r="K68" s="130">
        <f>VLOOKUP(B68,'[6]2023.01新'!$A$1:$G$65536,7,0)</f>
        <v>0.3542</v>
      </c>
      <c r="L68" s="131">
        <f t="shared" si="21"/>
        <v>12760</v>
      </c>
      <c r="M68" s="132">
        <f t="shared" si="23"/>
        <v>1</v>
      </c>
      <c r="N68" s="131">
        <f t="shared" si="24"/>
        <v>3551.108</v>
      </c>
      <c r="O68" s="116">
        <f t="shared" si="22"/>
        <v>0.2783</v>
      </c>
      <c r="P68" s="133">
        <f t="shared" si="11"/>
        <v>-1160</v>
      </c>
      <c r="Q68" s="24">
        <v>12760</v>
      </c>
      <c r="R68" s="146">
        <f t="shared" ref="R68:R99" si="25">Q68*S68</f>
        <v>3764.17448</v>
      </c>
      <c r="S68" s="125">
        <v>0.294998</v>
      </c>
      <c r="T68" s="117">
        <f t="shared" ref="T68:T99" si="26">(240/220)*Q68</f>
        <v>13920</v>
      </c>
      <c r="U68" s="117">
        <f t="shared" ref="U68:U99" si="27">T68*V68</f>
        <v>3873.936</v>
      </c>
      <c r="V68" s="116">
        <v>0.2783</v>
      </c>
      <c r="W68" s="114">
        <f t="shared" ref="W68:W99" si="28">(160/220)*Q68</f>
        <v>9280</v>
      </c>
      <c r="X68" s="114">
        <f t="shared" ref="X68:X99" si="29">W68*Y68</f>
        <v>3266.4324</v>
      </c>
      <c r="Y68" s="115">
        <v>0.35198625</v>
      </c>
      <c r="Z68" s="117">
        <f t="shared" ref="Z68:Z99" si="30">(180/220)*Q68</f>
        <v>10440</v>
      </c>
      <c r="AA68" s="117">
        <f t="shared" ref="AA68:AA99" si="31">Z68*AB68</f>
        <v>3499.749</v>
      </c>
      <c r="AB68" s="116">
        <v>0.335225</v>
      </c>
    </row>
    <row r="69" s="110" customFormat="1" spans="1:28">
      <c r="A69" s="24">
        <v>14</v>
      </c>
      <c r="B69" s="24">
        <v>116919</v>
      </c>
      <c r="C69" s="24" t="s">
        <v>101</v>
      </c>
      <c r="D69" s="24" t="s">
        <v>28</v>
      </c>
      <c r="E69" s="111">
        <f>VLOOKUP(B69,[5]查询时间段分门店销售汇总!$D:$M,10,0)</f>
        <v>5775.43666666667</v>
      </c>
      <c r="F69" s="112" t="str">
        <f>VLOOKUP(B69,[5]查询时间段分门店销售汇总!$D:$O,12,0)</f>
        <v>26.66%</v>
      </c>
      <c r="G69" s="24">
        <f>VLOOKUP(B69,[7]pk分组及任务!$B:$L,11,0)</f>
        <v>10800</v>
      </c>
      <c r="H69" s="125">
        <f>VLOOKUP(B69,[7]pk分组及任务!$B:$N,13,0)</f>
        <v>0.2574</v>
      </c>
      <c r="I69" s="117">
        <v>10526.84</v>
      </c>
      <c r="J69" s="113">
        <f>VLOOKUP(B69,'[6]2023.01新'!$A$1:$Q$65536,17,0)</f>
        <v>6325</v>
      </c>
      <c r="K69" s="130">
        <f>VLOOKUP(B69,'[6]2023.01新'!$A$1:$G$65536,7,0)</f>
        <v>0.33</v>
      </c>
      <c r="L69" s="131">
        <f t="shared" si="21"/>
        <v>12650</v>
      </c>
      <c r="M69" s="132">
        <f t="shared" si="23"/>
        <v>1</v>
      </c>
      <c r="N69" s="131">
        <f t="shared" si="24"/>
        <v>3279.96428571428</v>
      </c>
      <c r="O69" s="116">
        <f t="shared" si="22"/>
        <v>0.259285714285714</v>
      </c>
      <c r="P69" s="133">
        <f t="shared" si="11"/>
        <v>1850</v>
      </c>
      <c r="Q69" s="24">
        <v>12650</v>
      </c>
      <c r="R69" s="146">
        <f t="shared" si="25"/>
        <v>3476.76214285714</v>
      </c>
      <c r="S69" s="125">
        <v>0.274842857142857</v>
      </c>
      <c r="T69" s="117">
        <f t="shared" si="26"/>
        <v>13800</v>
      </c>
      <c r="U69" s="117">
        <f t="shared" si="27"/>
        <v>3578.14285714285</v>
      </c>
      <c r="V69" s="116">
        <v>0.259285714285714</v>
      </c>
      <c r="W69" s="114">
        <f t="shared" si="28"/>
        <v>9200</v>
      </c>
      <c r="X69" s="114">
        <f t="shared" si="29"/>
        <v>3017.025</v>
      </c>
      <c r="Y69" s="115">
        <v>0.3279375</v>
      </c>
      <c r="Z69" s="117">
        <f t="shared" si="30"/>
        <v>10350</v>
      </c>
      <c r="AA69" s="117">
        <f t="shared" si="31"/>
        <v>3232.52678571428</v>
      </c>
      <c r="AB69" s="116">
        <v>0.312321428571428</v>
      </c>
    </row>
    <row r="70" s="110" customFormat="1" spans="1:28">
      <c r="A70" s="24">
        <v>90</v>
      </c>
      <c r="B70" s="24">
        <v>106485</v>
      </c>
      <c r="C70" s="24" t="s">
        <v>102</v>
      </c>
      <c r="D70" s="24" t="s">
        <v>28</v>
      </c>
      <c r="E70" s="111">
        <f>VLOOKUP(B70,[5]查询时间段分门店销售汇总!$D:$M,10,0)</f>
        <v>9072.14</v>
      </c>
      <c r="F70" s="112" t="str">
        <f>VLOOKUP(B70,[5]查询时间段分门店销售汇总!$D:$O,12,0)</f>
        <v>16.14%</v>
      </c>
      <c r="G70" s="24">
        <f>VLOOKUP(B70,[7]pk分组及任务!$B:$L,11,0)</f>
        <v>13200</v>
      </c>
      <c r="H70" s="125">
        <f>VLOOKUP(B70,[7]pk分组及任务!$B:$N,13,0)</f>
        <v>0.193284</v>
      </c>
      <c r="I70" s="117">
        <v>11581.5266666667</v>
      </c>
      <c r="J70" s="113">
        <f>VLOOKUP(B70,'[6]2023.01新'!$A$1:$Q$65536,17,0)</f>
        <v>6325</v>
      </c>
      <c r="K70" s="130">
        <f>VLOOKUP(B70,'[6]2023.01新'!$A$1:$G$65536,7,0)</f>
        <v>0.2478</v>
      </c>
      <c r="L70" s="131">
        <f t="shared" si="21"/>
        <v>12650</v>
      </c>
      <c r="M70" s="132">
        <f t="shared" si="23"/>
        <v>1</v>
      </c>
      <c r="N70" s="131">
        <f t="shared" si="24"/>
        <v>2462.955</v>
      </c>
      <c r="O70" s="116">
        <f t="shared" si="22"/>
        <v>0.1947</v>
      </c>
      <c r="P70" s="133">
        <f t="shared" si="11"/>
        <v>-550</v>
      </c>
      <c r="Q70" s="24">
        <v>12650</v>
      </c>
      <c r="R70" s="146">
        <f t="shared" si="25"/>
        <v>2610.7323</v>
      </c>
      <c r="S70" s="125">
        <v>0.206382</v>
      </c>
      <c r="T70" s="117">
        <f t="shared" si="26"/>
        <v>13800</v>
      </c>
      <c r="U70" s="117">
        <f t="shared" si="27"/>
        <v>2686.86</v>
      </c>
      <c r="V70" s="116">
        <v>0.1947</v>
      </c>
      <c r="W70" s="114">
        <f t="shared" si="28"/>
        <v>9200</v>
      </c>
      <c r="X70" s="114">
        <f t="shared" si="29"/>
        <v>2265.5115</v>
      </c>
      <c r="Y70" s="115">
        <v>0.24625125</v>
      </c>
      <c r="Z70" s="117">
        <f t="shared" si="30"/>
        <v>10350</v>
      </c>
      <c r="AA70" s="117">
        <f t="shared" si="31"/>
        <v>2427.33375</v>
      </c>
      <c r="AB70" s="116">
        <v>0.234525</v>
      </c>
    </row>
    <row r="71" s="110" customFormat="1" spans="1:28">
      <c r="A71" s="24">
        <v>30</v>
      </c>
      <c r="B71" s="24">
        <v>391</v>
      </c>
      <c r="C71" s="24" t="s">
        <v>103</v>
      </c>
      <c r="D71" s="24" t="s">
        <v>30</v>
      </c>
      <c r="E71" s="111">
        <f>VLOOKUP(B71,[4]查询时间段分门店销售汇总!$D:$M,10,0)</f>
        <v>6620.48428571429</v>
      </c>
      <c r="F71" s="112" t="str">
        <f>VLOOKUP(B71,[5]查询时间段分门店销售汇总!$D:$O,12,0)</f>
        <v>27.69%</v>
      </c>
      <c r="G71" s="24">
        <f>VLOOKUP(B71,[7]pk分组及任务!$B:$L,11,0)</f>
        <v>11520</v>
      </c>
      <c r="H71" s="125">
        <f>VLOOKUP(B71,[7]pk分组及任务!$B:$N,13,0)</f>
        <v>0.279396</v>
      </c>
      <c r="I71" s="117">
        <v>7144.10333333333</v>
      </c>
      <c r="J71" s="113">
        <f>VLOOKUP(B71,'[6]2023.01新'!$A$1:$Q$65536,17,0)</f>
        <v>6264</v>
      </c>
      <c r="K71" s="130">
        <f>VLOOKUP(B71,'[6]2023.01新'!$A$1:$G$65536,7,0)</f>
        <v>0.3582</v>
      </c>
      <c r="L71" s="131">
        <f t="shared" si="21"/>
        <v>12528</v>
      </c>
      <c r="M71" s="132">
        <f t="shared" si="23"/>
        <v>1</v>
      </c>
      <c r="N71" s="131">
        <f t="shared" si="24"/>
        <v>3525.91611428571</v>
      </c>
      <c r="O71" s="116">
        <f t="shared" si="22"/>
        <v>0.281442857142857</v>
      </c>
      <c r="P71" s="133">
        <f t="shared" si="11"/>
        <v>1008</v>
      </c>
      <c r="Q71" s="24">
        <v>12528</v>
      </c>
      <c r="R71" s="146">
        <f t="shared" si="25"/>
        <v>3737.47108114285</v>
      </c>
      <c r="S71" s="125">
        <v>0.298329428571428</v>
      </c>
      <c r="T71" s="117">
        <f t="shared" si="26"/>
        <v>13666.9090909091</v>
      </c>
      <c r="U71" s="117">
        <f t="shared" si="27"/>
        <v>3846.45394285714</v>
      </c>
      <c r="V71" s="116">
        <v>0.281442857142857</v>
      </c>
      <c r="W71" s="114">
        <f t="shared" si="28"/>
        <v>9111.27272727273</v>
      </c>
      <c r="X71" s="114">
        <f t="shared" si="29"/>
        <v>3243.26002909091</v>
      </c>
      <c r="Y71" s="115">
        <v>0.35596125</v>
      </c>
      <c r="Z71" s="117">
        <f t="shared" si="30"/>
        <v>10250.1818181818</v>
      </c>
      <c r="AA71" s="117">
        <f t="shared" si="31"/>
        <v>3474.92145974025</v>
      </c>
      <c r="AB71" s="116">
        <v>0.339010714285714</v>
      </c>
    </row>
    <row r="72" s="110" customFormat="1" spans="1:28">
      <c r="A72" s="24">
        <v>88</v>
      </c>
      <c r="B72" s="24">
        <v>103639</v>
      </c>
      <c r="C72" s="24" t="s">
        <v>104</v>
      </c>
      <c r="D72" s="24" t="s">
        <v>38</v>
      </c>
      <c r="E72" s="111">
        <f>VLOOKUP(B72,[5]查询时间段分门店销售汇总!$D:$M,10,0)</f>
        <v>11645.4033333333</v>
      </c>
      <c r="F72" s="112" t="str">
        <f>VLOOKUP(B72,[5]查询时间段分门店销售汇总!$D:$O,12,0)</f>
        <v>22.69%</v>
      </c>
      <c r="G72" s="24">
        <f>VLOOKUP(B72,[7]pk分组及任务!$B:$L,11,0)</f>
        <v>13000</v>
      </c>
      <c r="H72" s="125">
        <f>VLOOKUP(B72,[7]pk分组及任务!$B:$N,13,0)</f>
        <v>0.249678</v>
      </c>
      <c r="I72" s="117">
        <v>13043.3</v>
      </c>
      <c r="J72" s="113">
        <f>VLOOKUP(B72,'[6]2023.01新'!$A$1:$Q$65536,17,0)</f>
        <v>6264</v>
      </c>
      <c r="K72" s="130">
        <f>VLOOKUP(B72,'[6]2023.01新'!$A$1:$G$65536,7,0)</f>
        <v>0.3201</v>
      </c>
      <c r="L72" s="131">
        <f t="shared" si="21"/>
        <v>12528</v>
      </c>
      <c r="M72" s="132">
        <f t="shared" si="23"/>
        <v>1</v>
      </c>
      <c r="N72" s="131">
        <f t="shared" si="24"/>
        <v>3150.88148571429</v>
      </c>
      <c r="O72" s="116">
        <f t="shared" si="22"/>
        <v>0.251507142857143</v>
      </c>
      <c r="P72" s="133">
        <f t="shared" si="11"/>
        <v>-472</v>
      </c>
      <c r="Q72" s="24">
        <v>12528</v>
      </c>
      <c r="R72" s="146">
        <f t="shared" si="25"/>
        <v>3339.93437485715</v>
      </c>
      <c r="S72" s="125">
        <v>0.266597571428572</v>
      </c>
      <c r="T72" s="117">
        <f t="shared" si="26"/>
        <v>13666.9090909091</v>
      </c>
      <c r="U72" s="117">
        <f t="shared" si="27"/>
        <v>3437.32525714286</v>
      </c>
      <c r="V72" s="116">
        <v>0.251507142857143</v>
      </c>
      <c r="W72" s="114">
        <f t="shared" si="28"/>
        <v>9111.27272727273</v>
      </c>
      <c r="X72" s="114">
        <f t="shared" si="29"/>
        <v>2898.29016</v>
      </c>
      <c r="Y72" s="115">
        <v>0.318099375</v>
      </c>
      <c r="Z72" s="117">
        <f t="shared" si="30"/>
        <v>10250.1818181818</v>
      </c>
      <c r="AA72" s="117">
        <f t="shared" si="31"/>
        <v>3105.31088571428</v>
      </c>
      <c r="AB72" s="116">
        <v>0.302951785714286</v>
      </c>
    </row>
    <row r="73" s="110" customFormat="1" spans="1:28">
      <c r="A73" s="24">
        <v>126</v>
      </c>
      <c r="B73" s="24">
        <v>311</v>
      </c>
      <c r="C73" s="24" t="s">
        <v>105</v>
      </c>
      <c r="D73" s="24" t="s">
        <v>33</v>
      </c>
      <c r="E73" s="111">
        <f>VLOOKUP(B73,[5]查询时间段分门店销售汇总!$D:$M,10,0)</f>
        <v>7405.02666666667</v>
      </c>
      <c r="F73" s="112" t="str">
        <f>VLOOKUP(B73,[5]查询时间段分门店销售汇总!$D:$O,12,0)</f>
        <v>17.88%</v>
      </c>
      <c r="G73" s="24">
        <f>VLOOKUP(B73,[7]pk分组及任务!$B:$L,11,0)</f>
        <v>14300</v>
      </c>
      <c r="H73" s="125">
        <f>VLOOKUP(B73,[7]pk分组及任务!$B:$N,13,0)</f>
        <v>0.1955</v>
      </c>
      <c r="I73" s="117">
        <v>8517.70333333333</v>
      </c>
      <c r="J73" s="113">
        <f>VLOOKUP(B73,'[6]2023.01新'!$A$1:$Q$65536,17,0)</f>
        <v>6174</v>
      </c>
      <c r="K73" s="130">
        <f>VLOOKUP(B73,'[6]2023.01新'!$A$1:$G$65536,7,0)</f>
        <v>0.23</v>
      </c>
      <c r="L73" s="131">
        <f t="shared" si="21"/>
        <v>12348</v>
      </c>
      <c r="M73" s="132">
        <f t="shared" si="23"/>
        <v>1</v>
      </c>
      <c r="N73" s="131">
        <f t="shared" si="24"/>
        <v>2231.46</v>
      </c>
      <c r="O73" s="116">
        <f t="shared" si="22"/>
        <v>0.180714285714286</v>
      </c>
      <c r="P73" s="133">
        <f t="shared" si="11"/>
        <v>-1952</v>
      </c>
      <c r="Q73" s="24">
        <v>12348</v>
      </c>
      <c r="R73" s="146">
        <f t="shared" si="25"/>
        <v>2365.3476</v>
      </c>
      <c r="S73" s="125">
        <v>0.191557142857143</v>
      </c>
      <c r="T73" s="117">
        <f t="shared" si="26"/>
        <v>13470.5454545455</v>
      </c>
      <c r="U73" s="117">
        <f t="shared" si="27"/>
        <v>2434.32000000001</v>
      </c>
      <c r="V73" s="116">
        <v>0.180714285714286</v>
      </c>
      <c r="W73" s="114">
        <f t="shared" si="28"/>
        <v>8980.36363636364</v>
      </c>
      <c r="X73" s="114">
        <f t="shared" si="29"/>
        <v>2052.57436363637</v>
      </c>
      <c r="Y73" s="115">
        <v>0.2285625</v>
      </c>
      <c r="Z73" s="117">
        <f t="shared" si="30"/>
        <v>10102.9090909091</v>
      </c>
      <c r="AA73" s="117">
        <f t="shared" si="31"/>
        <v>2199.18681818182</v>
      </c>
      <c r="AB73" s="116">
        <v>0.217678571428572</v>
      </c>
    </row>
    <row r="74" s="110" customFormat="1" spans="1:28">
      <c r="A74" s="24">
        <v>107</v>
      </c>
      <c r="B74" s="24">
        <v>717</v>
      </c>
      <c r="C74" s="24" t="s">
        <v>106</v>
      </c>
      <c r="D74" s="24" t="s">
        <v>40</v>
      </c>
      <c r="E74" s="111">
        <f>VLOOKUP(B74,[4]查询时间段分门店销售汇总!$D:$M,10,0)</f>
        <v>7451.54</v>
      </c>
      <c r="F74" s="112" t="str">
        <f>VLOOKUP(B74,[5]查询时间段分门店销售汇总!$D:$O,12,0)</f>
        <v>23.78%</v>
      </c>
      <c r="G74" s="24">
        <f>VLOOKUP(B74,[7]pk分组及任务!$B:$L,11,0)</f>
        <v>13250</v>
      </c>
      <c r="H74" s="125">
        <f>VLOOKUP(B74,[7]pk分组及任务!$B:$N,13,0)</f>
        <v>0.258336</v>
      </c>
      <c r="I74" s="117">
        <v>10319.5066666667</v>
      </c>
      <c r="J74" s="113">
        <f>VLOOKUP(B74,'[6]2023.01新'!$A$1:$Q$65536,17,0)</f>
        <v>6160</v>
      </c>
      <c r="K74" s="130">
        <f>VLOOKUP(B74,'[6]2023.01新'!$A$1:$G$65536,7,0)</f>
        <v>0.3312</v>
      </c>
      <c r="L74" s="131">
        <f t="shared" si="21"/>
        <v>12320</v>
      </c>
      <c r="M74" s="132">
        <f t="shared" si="23"/>
        <v>1</v>
      </c>
      <c r="N74" s="131">
        <f t="shared" si="24"/>
        <v>3206.01599999999</v>
      </c>
      <c r="O74" s="116">
        <f t="shared" si="22"/>
        <v>0.260228571428571</v>
      </c>
      <c r="P74" s="133">
        <f t="shared" si="11"/>
        <v>-930</v>
      </c>
      <c r="Q74" s="24">
        <v>12320</v>
      </c>
      <c r="R74" s="146">
        <f t="shared" si="25"/>
        <v>3398.37695999999</v>
      </c>
      <c r="S74" s="125">
        <v>0.275842285714285</v>
      </c>
      <c r="T74" s="117">
        <f t="shared" si="26"/>
        <v>13440</v>
      </c>
      <c r="U74" s="117">
        <f t="shared" si="27"/>
        <v>3497.47199999999</v>
      </c>
      <c r="V74" s="116">
        <v>0.260228571428571</v>
      </c>
      <c r="W74" s="114">
        <f t="shared" si="28"/>
        <v>8960</v>
      </c>
      <c r="X74" s="114">
        <f t="shared" si="29"/>
        <v>2949.0048</v>
      </c>
      <c r="Y74" s="115">
        <v>0.32913</v>
      </c>
      <c r="Z74" s="117">
        <f t="shared" si="30"/>
        <v>10080</v>
      </c>
      <c r="AA74" s="117">
        <f t="shared" si="31"/>
        <v>3159.648</v>
      </c>
      <c r="AB74" s="116">
        <v>0.313457142857142</v>
      </c>
    </row>
    <row r="75" s="110" customFormat="1" spans="1:28">
      <c r="A75" s="24">
        <v>21</v>
      </c>
      <c r="B75" s="24">
        <v>102935</v>
      </c>
      <c r="C75" s="24" t="s">
        <v>107</v>
      </c>
      <c r="D75" s="24" t="s">
        <v>28</v>
      </c>
      <c r="E75" s="111">
        <f>VLOOKUP(B75,[5]查询时间段分门店销售汇总!$D:$M,10,0)</f>
        <v>14490.6966666667</v>
      </c>
      <c r="F75" s="112" t="str">
        <f>VLOOKUP(B75,[5]查询时间段分门店销售汇总!$D:$O,12,0)</f>
        <v>27.47%</v>
      </c>
      <c r="G75" s="24">
        <f>VLOOKUP(B75,[7]pk分组及任务!$B:$L,11,0)</f>
        <v>10800</v>
      </c>
      <c r="H75" s="125">
        <f>VLOOKUP(B75,[7]pk分组及任务!$B:$N,13,0)</f>
        <v>0.295074</v>
      </c>
      <c r="I75" s="117">
        <v>10900.2233333333</v>
      </c>
      <c r="J75" s="113">
        <f>VLOOKUP(B75,'[6]2023.01新'!$A$1:$Q$65536,17,0)</f>
        <v>6050</v>
      </c>
      <c r="K75" s="130">
        <f>VLOOKUP(B75,'[6]2023.01新'!$A$1:$G$65536,7,0)</f>
        <v>0.3783</v>
      </c>
      <c r="L75" s="131">
        <f t="shared" si="21"/>
        <v>12100</v>
      </c>
      <c r="M75" s="132">
        <f t="shared" si="23"/>
        <v>1</v>
      </c>
      <c r="N75" s="131">
        <f t="shared" si="24"/>
        <v>3596.55214285714</v>
      </c>
      <c r="O75" s="116">
        <f t="shared" si="22"/>
        <v>0.297235714285714</v>
      </c>
      <c r="P75" s="133">
        <f t="shared" si="11"/>
        <v>1300</v>
      </c>
      <c r="Q75" s="24">
        <v>12100</v>
      </c>
      <c r="R75" s="146">
        <f t="shared" si="25"/>
        <v>3812.34527142857</v>
      </c>
      <c r="S75" s="125">
        <v>0.315069857142857</v>
      </c>
      <c r="T75" s="117">
        <f t="shared" si="26"/>
        <v>13200</v>
      </c>
      <c r="U75" s="117">
        <f t="shared" si="27"/>
        <v>3923.51142857142</v>
      </c>
      <c r="V75" s="116">
        <v>0.297235714285714</v>
      </c>
      <c r="W75" s="114">
        <f t="shared" si="28"/>
        <v>8800</v>
      </c>
      <c r="X75" s="114">
        <f t="shared" si="29"/>
        <v>3308.2335</v>
      </c>
      <c r="Y75" s="115">
        <v>0.375935625</v>
      </c>
      <c r="Z75" s="117">
        <f t="shared" si="30"/>
        <v>9900</v>
      </c>
      <c r="AA75" s="117">
        <f t="shared" si="31"/>
        <v>3544.53589285714</v>
      </c>
      <c r="AB75" s="116">
        <v>0.358033928571428</v>
      </c>
    </row>
    <row r="76" s="110" customFormat="1" spans="1:28">
      <c r="A76" s="24">
        <v>71</v>
      </c>
      <c r="B76" s="24">
        <v>539</v>
      </c>
      <c r="C76" s="24" t="s">
        <v>108</v>
      </c>
      <c r="D76" s="24" t="s">
        <v>40</v>
      </c>
      <c r="E76" s="111">
        <f>VLOOKUP(B76,[4]查询时间段分门店销售汇总!$D:$M,10,0)</f>
        <v>8518.17428571429</v>
      </c>
      <c r="F76" s="112" t="str">
        <f>VLOOKUP(B76,[5]查询时间段分门店销售汇总!$D:$O,12,0)</f>
        <v>21.7%</v>
      </c>
      <c r="G76" s="24">
        <f>VLOOKUP(B76,[7]pk分组及任务!$B:$L,11,0)</f>
        <v>12190</v>
      </c>
      <c r="H76" s="125">
        <f>VLOOKUP(B76,[7]pk分组及任务!$B:$N,13,0)</f>
        <v>0.216606</v>
      </c>
      <c r="I76" s="117">
        <v>13416.8366666667</v>
      </c>
      <c r="J76" s="113">
        <f>VLOOKUP(B76,'[6]2023.01新'!$A$1:$Q$65536,17,0)</f>
        <v>6050</v>
      </c>
      <c r="K76" s="130">
        <f>VLOOKUP(B76,'[6]2023.01新'!$A$1:$G$65536,7,0)</f>
        <v>0.2777</v>
      </c>
      <c r="L76" s="131">
        <f t="shared" si="21"/>
        <v>12100</v>
      </c>
      <c r="M76" s="132">
        <f t="shared" si="23"/>
        <v>1</v>
      </c>
      <c r="N76" s="131">
        <f t="shared" si="24"/>
        <v>2640.13357142857</v>
      </c>
      <c r="O76" s="116">
        <f t="shared" si="22"/>
        <v>0.218192857142857</v>
      </c>
      <c r="P76" s="133">
        <f t="shared" si="11"/>
        <v>-90</v>
      </c>
      <c r="Q76" s="24">
        <v>12100</v>
      </c>
      <c r="R76" s="146">
        <f t="shared" si="25"/>
        <v>2798.54158571428</v>
      </c>
      <c r="S76" s="125">
        <v>0.231284428571428</v>
      </c>
      <c r="T76" s="117">
        <f t="shared" si="26"/>
        <v>13200</v>
      </c>
      <c r="U76" s="117">
        <f t="shared" si="27"/>
        <v>2880.14571428571</v>
      </c>
      <c r="V76" s="116">
        <v>0.218192857142857</v>
      </c>
      <c r="W76" s="114">
        <f t="shared" si="28"/>
        <v>8800</v>
      </c>
      <c r="X76" s="114">
        <f t="shared" si="29"/>
        <v>2428.4865</v>
      </c>
      <c r="Y76" s="115">
        <v>0.275964375</v>
      </c>
      <c r="Z76" s="117">
        <f t="shared" si="30"/>
        <v>9900</v>
      </c>
      <c r="AA76" s="117">
        <f t="shared" si="31"/>
        <v>2601.94982142857</v>
      </c>
      <c r="AB76" s="116">
        <v>0.262823214285714</v>
      </c>
    </row>
    <row r="77" s="110" customFormat="1" spans="1:28">
      <c r="A77" s="24">
        <v>91</v>
      </c>
      <c r="B77" s="24">
        <v>103199</v>
      </c>
      <c r="C77" s="24" t="s">
        <v>109</v>
      </c>
      <c r="D77" s="24" t="s">
        <v>30</v>
      </c>
      <c r="E77" s="111">
        <f>VLOOKUP(B77,[4]查询时间段分门店销售汇总!$D:$M,10,0)</f>
        <v>6724.69142857143</v>
      </c>
      <c r="F77" s="112" t="str">
        <f>VLOOKUP(B77,[5]查询时间段分门店销售汇总!$D:$O,12,0)</f>
        <v>26.41%</v>
      </c>
      <c r="G77" s="24">
        <f>VLOOKUP(B77,[7]pk分组及任务!$B:$L,11,0)</f>
        <v>12720</v>
      </c>
      <c r="H77" s="125">
        <f>VLOOKUP(B77,[7]pk分组及任务!$B:$N,13,0)</f>
        <v>0.260598</v>
      </c>
      <c r="I77" s="117">
        <v>9730.89333333333</v>
      </c>
      <c r="J77" s="113">
        <f>VLOOKUP(B77,'[6]2023.01新'!$A$1:$Q$65536,17,0)</f>
        <v>6050</v>
      </c>
      <c r="K77" s="130">
        <f>VLOOKUP(B77,'[6]2023.01新'!$A$1:$G$65536,7,0)</f>
        <v>0.3341</v>
      </c>
      <c r="L77" s="131">
        <f t="shared" si="21"/>
        <v>12100</v>
      </c>
      <c r="M77" s="132">
        <f t="shared" si="23"/>
        <v>1</v>
      </c>
      <c r="N77" s="131">
        <f t="shared" si="24"/>
        <v>3176.33642857143</v>
      </c>
      <c r="O77" s="116">
        <f t="shared" si="22"/>
        <v>0.262507142857143</v>
      </c>
      <c r="P77" s="133">
        <f t="shared" si="11"/>
        <v>-620</v>
      </c>
      <c r="Q77" s="24">
        <v>12100</v>
      </c>
      <c r="R77" s="146">
        <f t="shared" si="25"/>
        <v>3366.91661428572</v>
      </c>
      <c r="S77" s="125">
        <v>0.278257571428572</v>
      </c>
      <c r="T77" s="117">
        <f t="shared" si="26"/>
        <v>13200</v>
      </c>
      <c r="U77" s="117">
        <f t="shared" si="27"/>
        <v>3465.09428571429</v>
      </c>
      <c r="V77" s="116">
        <v>0.262507142857143</v>
      </c>
      <c r="W77" s="114">
        <f t="shared" si="28"/>
        <v>8800</v>
      </c>
      <c r="X77" s="114">
        <f t="shared" si="29"/>
        <v>2921.7045</v>
      </c>
      <c r="Y77" s="115">
        <v>0.332011875</v>
      </c>
      <c r="Z77" s="117">
        <f t="shared" si="30"/>
        <v>9900</v>
      </c>
      <c r="AA77" s="117">
        <f t="shared" si="31"/>
        <v>3130.39767857143</v>
      </c>
      <c r="AB77" s="116">
        <v>0.316201785714286</v>
      </c>
    </row>
    <row r="78" s="110" customFormat="1" spans="1:28">
      <c r="A78" s="24">
        <v>124</v>
      </c>
      <c r="B78" s="24">
        <v>587</v>
      </c>
      <c r="C78" s="24" t="s">
        <v>110</v>
      </c>
      <c r="D78" s="24" t="s">
        <v>111</v>
      </c>
      <c r="E78" s="111">
        <f>VLOOKUP(B78,[5]查询时间段分门店销售汇总!$D:$M,10,0)</f>
        <v>13004.1966666667</v>
      </c>
      <c r="F78" s="112" t="str">
        <f>VLOOKUP(B78,[5]查询时间段分门店销售汇总!$D:$O,12,0)</f>
        <v>19.63%</v>
      </c>
      <c r="G78" s="24">
        <f>VLOOKUP(B78,[7]pk分组及任务!$B:$L,11,0)</f>
        <v>13720</v>
      </c>
      <c r="H78" s="125">
        <f>VLOOKUP(B78,[7]pk分组及任务!$B:$N,13,0)</f>
        <v>0.225966</v>
      </c>
      <c r="I78" s="117">
        <v>14324.9666666667</v>
      </c>
      <c r="J78" s="113">
        <f>VLOOKUP(B78,'[6]2023.01新'!$A$1:$Q$65536,17,0)</f>
        <v>6050</v>
      </c>
      <c r="K78" s="130">
        <f>VLOOKUP(B78,'[6]2023.01新'!$A$1:$G$65536,7,0)</f>
        <v>0.2897</v>
      </c>
      <c r="L78" s="131">
        <f t="shared" si="21"/>
        <v>12100</v>
      </c>
      <c r="M78" s="132">
        <f t="shared" si="23"/>
        <v>1</v>
      </c>
      <c r="N78" s="131">
        <f t="shared" si="24"/>
        <v>2754.21928571429</v>
      </c>
      <c r="O78" s="116">
        <f t="shared" si="22"/>
        <v>0.227621428571429</v>
      </c>
      <c r="P78" s="133">
        <f t="shared" si="11"/>
        <v>-1620</v>
      </c>
      <c r="Q78" s="24">
        <v>12100</v>
      </c>
      <c r="R78" s="146">
        <f t="shared" si="25"/>
        <v>2919.47244285715</v>
      </c>
      <c r="S78" s="125">
        <v>0.241278714285715</v>
      </c>
      <c r="T78" s="117">
        <f t="shared" si="26"/>
        <v>13200</v>
      </c>
      <c r="U78" s="117">
        <f t="shared" si="27"/>
        <v>3004.60285714286</v>
      </c>
      <c r="V78" s="116">
        <v>0.227621428571429</v>
      </c>
      <c r="W78" s="114">
        <f t="shared" si="28"/>
        <v>8800</v>
      </c>
      <c r="X78" s="114">
        <f t="shared" si="29"/>
        <v>2533.42650000001</v>
      </c>
      <c r="Y78" s="115">
        <v>0.287889375000001</v>
      </c>
      <c r="Z78" s="117">
        <f t="shared" si="30"/>
        <v>9900</v>
      </c>
      <c r="AA78" s="117">
        <f t="shared" si="31"/>
        <v>2714.38553571429</v>
      </c>
      <c r="AB78" s="116">
        <v>0.274180357142858</v>
      </c>
    </row>
    <row r="79" s="110" customFormat="1" spans="1:28">
      <c r="A79" s="24">
        <v>25</v>
      </c>
      <c r="B79" s="24">
        <v>308</v>
      </c>
      <c r="C79" s="24" t="s">
        <v>112</v>
      </c>
      <c r="D79" s="24" t="s">
        <v>30</v>
      </c>
      <c r="E79" s="111">
        <f>VLOOKUP(B79,[4]查询时间段分门店销售汇总!$D:$M,10,0)</f>
        <v>6364.22714285714</v>
      </c>
      <c r="F79" s="112" t="str">
        <f>VLOOKUP(B79,[5]查询时间段分门店销售汇总!$D:$O,12,0)</f>
        <v>24.3%</v>
      </c>
      <c r="G79" s="24">
        <f>VLOOKUP(B79,[7]pk分组及任务!$B:$L,11,0)</f>
        <v>11040</v>
      </c>
      <c r="H79" s="125">
        <f>VLOOKUP(B79,[7]pk分组及任务!$B:$N,13,0)</f>
        <v>0.285402</v>
      </c>
      <c r="I79" s="117">
        <v>8983.09</v>
      </c>
      <c r="J79" s="113">
        <f>VLOOKUP(B79,'[6]2023.01新'!$A$1:$Q$65536,17,0)</f>
        <v>6048</v>
      </c>
      <c r="K79" s="130">
        <f>VLOOKUP(B79,'[6]2023.01新'!$A$1:$G$65536,7,0)</f>
        <v>0.3659</v>
      </c>
      <c r="L79" s="131">
        <f t="shared" si="21"/>
        <v>12096</v>
      </c>
      <c r="M79" s="132">
        <f t="shared" si="23"/>
        <v>1</v>
      </c>
      <c r="N79" s="131">
        <f t="shared" si="24"/>
        <v>3477.5136</v>
      </c>
      <c r="O79" s="116">
        <f t="shared" si="22"/>
        <v>0.287492857142857</v>
      </c>
      <c r="P79" s="133">
        <f t="shared" ref="P79:P142" si="32">L79-G79</f>
        <v>1056</v>
      </c>
      <c r="Q79" s="24">
        <v>12096</v>
      </c>
      <c r="R79" s="146">
        <f t="shared" si="25"/>
        <v>3686.164416</v>
      </c>
      <c r="S79" s="125">
        <v>0.304742428571428</v>
      </c>
      <c r="T79" s="117">
        <f t="shared" si="26"/>
        <v>13195.6363636364</v>
      </c>
      <c r="U79" s="117">
        <f t="shared" si="27"/>
        <v>3793.65120000001</v>
      </c>
      <c r="V79" s="116">
        <v>0.287492857142857</v>
      </c>
      <c r="W79" s="114">
        <f t="shared" si="28"/>
        <v>8797.09090909091</v>
      </c>
      <c r="X79" s="114">
        <f t="shared" si="29"/>
        <v>3198.73771636364</v>
      </c>
      <c r="Y79" s="115">
        <v>0.363613125</v>
      </c>
      <c r="Z79" s="117">
        <f t="shared" si="30"/>
        <v>9896.72727272727</v>
      </c>
      <c r="AA79" s="117">
        <f t="shared" si="31"/>
        <v>3427.21898181818</v>
      </c>
      <c r="AB79" s="116">
        <v>0.346298214285714</v>
      </c>
    </row>
    <row r="80" s="110" customFormat="1" spans="1:28">
      <c r="A80" s="24">
        <v>115</v>
      </c>
      <c r="B80" s="24">
        <v>355</v>
      </c>
      <c r="C80" s="24" t="s">
        <v>113</v>
      </c>
      <c r="D80" s="24" t="s">
        <v>38</v>
      </c>
      <c r="E80" s="111">
        <f>VLOOKUP(B80,[5]查询时间段分门店销售汇总!$D:$M,10,0)</f>
        <v>13096.68</v>
      </c>
      <c r="F80" s="112" t="str">
        <f>VLOOKUP(B80,[5]查询时间段分门店销售汇总!$D:$O,12,0)</f>
        <v>28.86%</v>
      </c>
      <c r="G80" s="24">
        <f>VLOOKUP(B80,[7]pk分组及任务!$B:$L,11,0)</f>
        <v>13000</v>
      </c>
      <c r="H80" s="125">
        <f>VLOOKUP(B80,[7]pk分组及任务!$B:$N,13,0)</f>
        <v>0.255996</v>
      </c>
      <c r="I80" s="117">
        <v>13339.7866666667</v>
      </c>
      <c r="J80" s="113">
        <f>VLOOKUP(B80,'[6]2023.01新'!$A$1:$Q$65536,17,0)</f>
        <v>5940</v>
      </c>
      <c r="K80" s="130">
        <f>VLOOKUP(B80,'[6]2023.01新'!$A$1:$G$65536,7,0)</f>
        <v>0.3282</v>
      </c>
      <c r="L80" s="131">
        <f t="shared" si="21"/>
        <v>11880</v>
      </c>
      <c r="M80" s="132">
        <f t="shared" si="23"/>
        <v>1</v>
      </c>
      <c r="N80" s="131">
        <f t="shared" si="24"/>
        <v>3063.51257142858</v>
      </c>
      <c r="O80" s="116">
        <f t="shared" si="22"/>
        <v>0.257871428571429</v>
      </c>
      <c r="P80" s="133">
        <f t="shared" si="32"/>
        <v>-1120</v>
      </c>
      <c r="Q80" s="24">
        <v>11880</v>
      </c>
      <c r="R80" s="146">
        <f t="shared" si="25"/>
        <v>3247.32332571429</v>
      </c>
      <c r="S80" s="125">
        <v>0.273343714285715</v>
      </c>
      <c r="T80" s="117">
        <f t="shared" si="26"/>
        <v>12960</v>
      </c>
      <c r="U80" s="117">
        <f t="shared" si="27"/>
        <v>3342.01371428572</v>
      </c>
      <c r="V80" s="116">
        <v>0.257871428571429</v>
      </c>
      <c r="W80" s="114">
        <f t="shared" si="28"/>
        <v>8640</v>
      </c>
      <c r="X80" s="114">
        <f t="shared" si="29"/>
        <v>2817.9252</v>
      </c>
      <c r="Y80" s="115">
        <v>0.326148750000001</v>
      </c>
      <c r="Z80" s="117">
        <f t="shared" si="30"/>
        <v>9720</v>
      </c>
      <c r="AA80" s="117">
        <f t="shared" si="31"/>
        <v>3019.20557142858</v>
      </c>
      <c r="AB80" s="116">
        <v>0.310617857142858</v>
      </c>
    </row>
    <row r="81" s="110" customFormat="1" spans="1:28">
      <c r="A81" s="24">
        <v>64</v>
      </c>
      <c r="B81" s="24">
        <v>594</v>
      </c>
      <c r="C81" s="24" t="s">
        <v>114</v>
      </c>
      <c r="D81" s="24" t="s">
        <v>40</v>
      </c>
      <c r="E81" s="111">
        <f>VLOOKUP(B81,[4]查询时间段分门店销售汇总!$D:$M,10,0)</f>
        <v>6184.88571428571</v>
      </c>
      <c r="F81" s="112" t="str">
        <f>VLOOKUP(B81,[5]查询时间段分门店销售汇总!$D:$O,12,0)</f>
        <v>23.77%</v>
      </c>
      <c r="G81" s="24">
        <f>VLOOKUP(B81,[7]pk分组及任务!$B:$L,11,0)</f>
        <v>11395</v>
      </c>
      <c r="H81" s="125">
        <f>VLOOKUP(B81,[7]pk分组及任务!$B:$N,13,0)</f>
        <v>0.249366</v>
      </c>
      <c r="I81" s="117">
        <v>7112.91333333333</v>
      </c>
      <c r="J81" s="113">
        <f>VLOOKUP(B81,'[6]2023.01新'!$A$1:$Q$65536,17,0)</f>
        <v>5750</v>
      </c>
      <c r="K81" s="130">
        <f>VLOOKUP(B81,'[6]2023.01新'!$A$1:$G$65536,7,0)</f>
        <v>0.3197</v>
      </c>
      <c r="L81" s="131">
        <f t="shared" si="21"/>
        <v>11500</v>
      </c>
      <c r="M81" s="132">
        <f t="shared" si="23"/>
        <v>1</v>
      </c>
      <c r="N81" s="131">
        <f t="shared" si="24"/>
        <v>2888.71785714286</v>
      </c>
      <c r="O81" s="116">
        <f t="shared" si="22"/>
        <v>0.251192857142857</v>
      </c>
      <c r="P81" s="133">
        <f t="shared" si="32"/>
        <v>105</v>
      </c>
      <c r="Q81" s="24">
        <v>11500</v>
      </c>
      <c r="R81" s="146">
        <f t="shared" si="25"/>
        <v>3062.04092857143</v>
      </c>
      <c r="S81" s="125">
        <v>0.266264428571428</v>
      </c>
      <c r="T81" s="117">
        <f t="shared" si="26"/>
        <v>12545.4545454545</v>
      </c>
      <c r="U81" s="117">
        <f t="shared" si="27"/>
        <v>3151.32857142856</v>
      </c>
      <c r="V81" s="116">
        <v>0.251192857142857</v>
      </c>
      <c r="W81" s="114">
        <f t="shared" si="28"/>
        <v>8363.63636363636</v>
      </c>
      <c r="X81" s="114">
        <f t="shared" si="29"/>
        <v>2657.14295454545</v>
      </c>
      <c r="Y81" s="115">
        <v>0.317701875</v>
      </c>
      <c r="Z81" s="117">
        <f t="shared" si="30"/>
        <v>9409.09090909091</v>
      </c>
      <c r="AA81" s="117">
        <f t="shared" si="31"/>
        <v>2846.93887987013</v>
      </c>
      <c r="AB81" s="116">
        <v>0.302573214285714</v>
      </c>
    </row>
    <row r="82" s="110" customFormat="1" spans="1:28">
      <c r="A82" s="24">
        <v>99</v>
      </c>
      <c r="B82" s="24">
        <v>748</v>
      </c>
      <c r="C82" s="24" t="s">
        <v>115</v>
      </c>
      <c r="D82" s="24" t="s">
        <v>40</v>
      </c>
      <c r="E82" s="111">
        <f>VLOOKUP(B82,[4]查询时间段分门店销售汇总!$D:$M,10,0)</f>
        <v>6855.59428571429</v>
      </c>
      <c r="F82" s="112" t="str">
        <f>VLOOKUP(B82,[5]查询时间段分门店销售汇总!$D:$O,12,0)</f>
        <v>29.78%</v>
      </c>
      <c r="G82" s="24">
        <f>VLOOKUP(B82,[7]pk分组及任务!$B:$L,11,0)</f>
        <v>12190</v>
      </c>
      <c r="H82" s="125">
        <f>VLOOKUP(B82,[7]pk分组及任务!$B:$N,13,0)</f>
        <v>0.25857</v>
      </c>
      <c r="I82" s="117">
        <v>9259.53333333333</v>
      </c>
      <c r="J82" s="113">
        <f>VLOOKUP(B82,'[6]2023.01新'!$A$1:$Q$65536,17,0)</f>
        <v>5720</v>
      </c>
      <c r="K82" s="130">
        <f>VLOOKUP(B82,'[6]2023.01新'!$A$1:$G$65536,7,0)</f>
        <v>0.3315</v>
      </c>
      <c r="L82" s="131">
        <f t="shared" si="21"/>
        <v>11440</v>
      </c>
      <c r="M82" s="132">
        <f t="shared" si="23"/>
        <v>1</v>
      </c>
      <c r="N82" s="131">
        <f t="shared" si="24"/>
        <v>2979.71142857143</v>
      </c>
      <c r="O82" s="116">
        <f t="shared" si="22"/>
        <v>0.260464285714286</v>
      </c>
      <c r="P82" s="133">
        <f t="shared" si="32"/>
        <v>-750</v>
      </c>
      <c r="Q82" s="24">
        <v>11440</v>
      </c>
      <c r="R82" s="146">
        <f t="shared" si="25"/>
        <v>3158.49411428572</v>
      </c>
      <c r="S82" s="125">
        <v>0.276092142857143</v>
      </c>
      <c r="T82" s="117">
        <f t="shared" si="26"/>
        <v>12480</v>
      </c>
      <c r="U82" s="117">
        <f t="shared" si="27"/>
        <v>3250.59428571429</v>
      </c>
      <c r="V82" s="116">
        <v>0.260464285714286</v>
      </c>
      <c r="W82" s="114">
        <f t="shared" si="28"/>
        <v>8320</v>
      </c>
      <c r="X82" s="114">
        <f t="shared" si="29"/>
        <v>2740.842</v>
      </c>
      <c r="Y82" s="115">
        <v>0.329428125</v>
      </c>
      <c r="Z82" s="117">
        <f t="shared" si="30"/>
        <v>9360</v>
      </c>
      <c r="AA82" s="117">
        <f t="shared" si="31"/>
        <v>2936.61642857143</v>
      </c>
      <c r="AB82" s="116">
        <v>0.313741071428572</v>
      </c>
    </row>
    <row r="83" s="110" customFormat="1" spans="1:28">
      <c r="A83" s="24">
        <v>117</v>
      </c>
      <c r="B83" s="24">
        <v>104428</v>
      </c>
      <c r="C83" s="24" t="s">
        <v>116</v>
      </c>
      <c r="D83" s="24" t="s">
        <v>56</v>
      </c>
      <c r="E83" s="111">
        <f>VLOOKUP(B83,[4]查询时间段分门店销售汇总!$D:$M,10,0)</f>
        <v>8518.83571428571</v>
      </c>
      <c r="F83" s="112" t="str">
        <f>VLOOKUP(B83,[5]查询时间段分门店销售汇总!$D:$O,12,0)</f>
        <v>22.57%</v>
      </c>
      <c r="G83" s="24">
        <f>VLOOKUP(B83,[7]pk分组及任务!$B:$L,11,0)</f>
        <v>12600</v>
      </c>
      <c r="H83" s="125">
        <f>VLOOKUP(B83,[7]pk分组及任务!$B:$N,13,0)</f>
        <v>0.257088</v>
      </c>
      <c r="I83" s="117">
        <v>12875.6566666667</v>
      </c>
      <c r="J83" s="113">
        <f>VLOOKUP(B83,'[6]2023.01新'!$A$1:$Q$65536,17,0)</f>
        <v>5720</v>
      </c>
      <c r="K83" s="130">
        <f>VLOOKUP(B83,'[6]2023.01新'!$A$1:$G$65536,7,0)</f>
        <v>0.3296</v>
      </c>
      <c r="L83" s="131">
        <f t="shared" si="21"/>
        <v>11440</v>
      </c>
      <c r="M83" s="132">
        <f t="shared" si="23"/>
        <v>1</v>
      </c>
      <c r="N83" s="131">
        <f t="shared" si="24"/>
        <v>2962.63314285715</v>
      </c>
      <c r="O83" s="116">
        <f t="shared" si="22"/>
        <v>0.258971428571429</v>
      </c>
      <c r="P83" s="133">
        <f t="shared" si="32"/>
        <v>-1160</v>
      </c>
      <c r="Q83" s="24">
        <v>11440</v>
      </c>
      <c r="R83" s="146">
        <f t="shared" si="25"/>
        <v>3140.39113142858</v>
      </c>
      <c r="S83" s="125">
        <v>0.274509714285715</v>
      </c>
      <c r="T83" s="117">
        <f t="shared" si="26"/>
        <v>12480</v>
      </c>
      <c r="U83" s="117">
        <f t="shared" si="27"/>
        <v>3231.96342857143</v>
      </c>
      <c r="V83" s="116">
        <v>0.258971428571429</v>
      </c>
      <c r="W83" s="114">
        <f t="shared" si="28"/>
        <v>8320</v>
      </c>
      <c r="X83" s="114">
        <f t="shared" si="29"/>
        <v>2725.13280000001</v>
      </c>
      <c r="Y83" s="115">
        <v>0.327540000000001</v>
      </c>
      <c r="Z83" s="117">
        <f t="shared" si="30"/>
        <v>9360</v>
      </c>
      <c r="AA83" s="117">
        <f t="shared" si="31"/>
        <v>2919.78514285715</v>
      </c>
      <c r="AB83" s="116">
        <v>0.311942857142858</v>
      </c>
    </row>
    <row r="84" s="110" customFormat="1" spans="1:28">
      <c r="A84" s="24">
        <v>102</v>
      </c>
      <c r="B84" s="24">
        <v>107728</v>
      </c>
      <c r="C84" s="24" t="s">
        <v>117</v>
      </c>
      <c r="D84" s="24" t="s">
        <v>40</v>
      </c>
      <c r="E84" s="111">
        <f>VLOOKUP(B84,[4]查询时间段分门店销售汇总!$D:$M,10,0)</f>
        <v>8109.58571428571</v>
      </c>
      <c r="F84" s="112" t="str">
        <f>VLOOKUP(B84,[5]查询时间段分门店销售汇总!$D:$O,12,0)</f>
        <v>20.64%</v>
      </c>
      <c r="G84" s="24">
        <f>VLOOKUP(B84,[7]pk分组及任务!$B:$L,11,0)</f>
        <v>12000</v>
      </c>
      <c r="H84" s="125">
        <f>VLOOKUP(B84,[7]pk分组及任务!$B:$N,13,0)</f>
        <v>0.218556</v>
      </c>
      <c r="I84" s="117">
        <v>10392.79</v>
      </c>
      <c r="J84" s="113">
        <f>VLOOKUP(B84,'[6]2023.01新'!$A$1:$Q$65536,17,0)</f>
        <v>5600</v>
      </c>
      <c r="K84" s="130">
        <f>VLOOKUP(B84,'[6]2023.01新'!$A$1:$G$65536,7,0)</f>
        <v>0.2802</v>
      </c>
      <c r="L84" s="131">
        <f t="shared" si="21"/>
        <v>11200</v>
      </c>
      <c r="M84" s="132">
        <f t="shared" si="23"/>
        <v>1</v>
      </c>
      <c r="N84" s="131">
        <f t="shared" si="24"/>
        <v>2465.76</v>
      </c>
      <c r="O84" s="116">
        <f t="shared" si="22"/>
        <v>0.220157142857143</v>
      </c>
      <c r="P84" s="133">
        <f t="shared" si="32"/>
        <v>-800</v>
      </c>
      <c r="Q84" s="24">
        <v>11200</v>
      </c>
      <c r="R84" s="146">
        <f t="shared" si="25"/>
        <v>2613.7056</v>
      </c>
      <c r="S84" s="125">
        <v>0.233366571428572</v>
      </c>
      <c r="T84" s="117">
        <f t="shared" si="26"/>
        <v>12218.1818181818</v>
      </c>
      <c r="U84" s="117">
        <f t="shared" si="27"/>
        <v>2689.92</v>
      </c>
      <c r="V84" s="116">
        <v>0.220157142857143</v>
      </c>
      <c r="W84" s="114">
        <f t="shared" si="28"/>
        <v>8145.45454545455</v>
      </c>
      <c r="X84" s="114">
        <f t="shared" si="29"/>
        <v>2268.09163636364</v>
      </c>
      <c r="Y84" s="115">
        <v>0.27844875</v>
      </c>
      <c r="Z84" s="117">
        <f t="shared" si="30"/>
        <v>9163.63636363636</v>
      </c>
      <c r="AA84" s="117">
        <f t="shared" si="31"/>
        <v>2430.09818181818</v>
      </c>
      <c r="AB84" s="116">
        <v>0.265189285714286</v>
      </c>
    </row>
    <row r="85" s="110" customFormat="1" spans="1:28">
      <c r="A85" s="24">
        <v>20</v>
      </c>
      <c r="B85" s="24">
        <v>573</v>
      </c>
      <c r="C85" s="24" t="s">
        <v>118</v>
      </c>
      <c r="D85" s="24" t="s">
        <v>38</v>
      </c>
      <c r="E85" s="111">
        <f>VLOOKUP(B85,[5]查询时间段分门店销售汇总!$D:$M,10,0)</f>
        <v>6067.43333333333</v>
      </c>
      <c r="F85" s="112" t="str">
        <f>VLOOKUP(B85,[5]查询时间段分门店销售汇总!$D:$O,12,0)</f>
        <v>24.78%</v>
      </c>
      <c r="G85" s="24">
        <f>VLOOKUP(B85,[7]pk分组及任务!$B:$L,11,0)</f>
        <v>9600</v>
      </c>
      <c r="H85" s="125">
        <f>VLOOKUP(B85,[7]pk分组及任务!$B:$N,13,0)</f>
        <v>0.216918</v>
      </c>
      <c r="I85" s="117">
        <v>9254.89</v>
      </c>
      <c r="J85" s="113">
        <f>VLOOKUP(B85,'[6]2023.01新'!$A$1:$Q$65536,17,0)</f>
        <v>5500</v>
      </c>
      <c r="K85" s="130">
        <f>VLOOKUP(B85,'[6]2023.01新'!$A$1:$G$65536,7,0)</f>
        <v>0.2781</v>
      </c>
      <c r="L85" s="131">
        <f t="shared" si="21"/>
        <v>11000</v>
      </c>
      <c r="M85" s="132">
        <f t="shared" si="23"/>
        <v>1</v>
      </c>
      <c r="N85" s="131">
        <f t="shared" si="24"/>
        <v>2403.57857142857</v>
      </c>
      <c r="O85" s="116">
        <f t="shared" si="22"/>
        <v>0.218507142857143</v>
      </c>
      <c r="P85" s="133">
        <f t="shared" si="32"/>
        <v>1400</v>
      </c>
      <c r="Q85" s="24">
        <v>11000</v>
      </c>
      <c r="R85" s="146">
        <f t="shared" si="25"/>
        <v>2547.79328571429</v>
      </c>
      <c r="S85" s="125">
        <v>0.231617571428572</v>
      </c>
      <c r="T85" s="117">
        <f t="shared" si="26"/>
        <v>12000</v>
      </c>
      <c r="U85" s="117">
        <f t="shared" si="27"/>
        <v>2622.08571428572</v>
      </c>
      <c r="V85" s="116">
        <v>0.218507142857143</v>
      </c>
      <c r="W85" s="114">
        <f t="shared" si="28"/>
        <v>8000</v>
      </c>
      <c r="X85" s="114">
        <f t="shared" si="29"/>
        <v>2210.895</v>
      </c>
      <c r="Y85" s="115">
        <v>0.276361875</v>
      </c>
      <c r="Z85" s="117">
        <f t="shared" si="30"/>
        <v>9000</v>
      </c>
      <c r="AA85" s="117">
        <f t="shared" si="31"/>
        <v>2368.81607142857</v>
      </c>
      <c r="AB85" s="116">
        <v>0.263201785714286</v>
      </c>
    </row>
    <row r="86" s="110" customFormat="1" spans="1:28">
      <c r="A86" s="24">
        <v>65</v>
      </c>
      <c r="B86" s="24">
        <v>106865</v>
      </c>
      <c r="C86" s="24" t="s">
        <v>119</v>
      </c>
      <c r="D86" s="24" t="s">
        <v>28</v>
      </c>
      <c r="E86" s="111">
        <f>VLOOKUP(B86,[5]查询时间段分门店销售汇总!$D:$M,10,0)</f>
        <v>11597.76</v>
      </c>
      <c r="F86" s="112" t="str">
        <f>VLOOKUP(B86,[5]查询时间段分门店销售汇总!$D:$O,12,0)</f>
        <v>20.33%</v>
      </c>
      <c r="G86" s="24">
        <f>VLOOKUP(B86,[7]pk分组及任务!$B:$L,11,0)</f>
        <v>10920</v>
      </c>
      <c r="H86" s="125">
        <f>VLOOKUP(B86,[7]pk分组及任务!$B:$N,13,0)</f>
        <v>0.224718</v>
      </c>
      <c r="I86" s="117">
        <v>7369.02333333333</v>
      </c>
      <c r="J86" s="113">
        <f>VLOOKUP(B86,'[6]2023.01新'!$A$1:$Q$65536,17,0)</f>
        <v>5500</v>
      </c>
      <c r="K86" s="130">
        <f>VLOOKUP(B86,'[6]2023.01新'!$A$1:$G$65536,7,0)</f>
        <v>0.2881</v>
      </c>
      <c r="L86" s="131">
        <f t="shared" si="21"/>
        <v>11000</v>
      </c>
      <c r="M86" s="132">
        <f t="shared" si="23"/>
        <v>1</v>
      </c>
      <c r="N86" s="131">
        <f t="shared" si="24"/>
        <v>2490.00714285715</v>
      </c>
      <c r="O86" s="116">
        <f t="shared" si="22"/>
        <v>0.226364285714286</v>
      </c>
      <c r="P86" s="133">
        <f t="shared" si="32"/>
        <v>80</v>
      </c>
      <c r="Q86" s="24">
        <v>11000</v>
      </c>
      <c r="R86" s="146">
        <f t="shared" si="25"/>
        <v>2639.40757142858</v>
      </c>
      <c r="S86" s="125">
        <v>0.239946142857143</v>
      </c>
      <c r="T86" s="117">
        <f t="shared" si="26"/>
        <v>12000</v>
      </c>
      <c r="U86" s="117">
        <f t="shared" si="27"/>
        <v>2716.37142857143</v>
      </c>
      <c r="V86" s="116">
        <v>0.226364285714286</v>
      </c>
      <c r="W86" s="114">
        <f t="shared" si="28"/>
        <v>8000</v>
      </c>
      <c r="X86" s="114">
        <f t="shared" si="29"/>
        <v>2290.395</v>
      </c>
      <c r="Y86" s="115">
        <v>0.286299375</v>
      </c>
      <c r="Z86" s="117">
        <f t="shared" si="30"/>
        <v>9000</v>
      </c>
      <c r="AA86" s="117">
        <f t="shared" si="31"/>
        <v>2453.99464285715</v>
      </c>
      <c r="AB86" s="116">
        <v>0.272666071428572</v>
      </c>
    </row>
    <row r="87" s="110" customFormat="1" spans="1:28">
      <c r="A87" s="24">
        <v>128</v>
      </c>
      <c r="B87" s="24">
        <v>738</v>
      </c>
      <c r="C87" s="24" t="s">
        <v>120</v>
      </c>
      <c r="D87" s="24" t="s">
        <v>111</v>
      </c>
      <c r="E87" s="111">
        <f>VLOOKUP(B87,[5]查询时间段分门店销售汇总!$D:$M,10,0)</f>
        <v>9337.34333333333</v>
      </c>
      <c r="F87" s="112" t="str">
        <f>VLOOKUP(B87,[5]查询时间段分门店销售汇总!$D:$O,12,0)</f>
        <v>19.31%</v>
      </c>
      <c r="G87" s="24">
        <f>VLOOKUP(B87,[7]pk分组及任务!$B:$L,11,0)</f>
        <v>11200</v>
      </c>
      <c r="H87" s="125">
        <f>VLOOKUP(B87,[7]pk分组及任务!$B:$N,13,0)</f>
        <v>0.239382</v>
      </c>
      <c r="I87" s="117">
        <v>11418.02</v>
      </c>
      <c r="J87" s="113">
        <f>VLOOKUP(B87,'[6]2023.01新'!$A$1:$Q$65536,17,0)</f>
        <v>4598</v>
      </c>
      <c r="K87" s="130">
        <f>VLOOKUP(B87,'[6]2023.01新'!$A$1:$G$65536,7,0)</f>
        <v>0.3069</v>
      </c>
      <c r="L87" s="134">
        <v>11000</v>
      </c>
      <c r="M87" s="132">
        <f t="shared" si="23"/>
        <v>1.39234449760766</v>
      </c>
      <c r="N87" s="131">
        <f t="shared" si="24"/>
        <v>2652.49285714285</v>
      </c>
      <c r="O87" s="116">
        <f t="shared" si="22"/>
        <v>0.241135714285714</v>
      </c>
      <c r="P87" s="133">
        <f t="shared" si="32"/>
        <v>-200</v>
      </c>
      <c r="Q87" s="24">
        <v>11000</v>
      </c>
      <c r="R87" s="146">
        <f t="shared" si="25"/>
        <v>2811.64242857143</v>
      </c>
      <c r="S87" s="125">
        <v>0.255603857142857</v>
      </c>
      <c r="T87" s="117">
        <f t="shared" si="26"/>
        <v>12000</v>
      </c>
      <c r="U87" s="117">
        <f t="shared" si="27"/>
        <v>2893.62857142857</v>
      </c>
      <c r="V87" s="116">
        <v>0.241135714285714</v>
      </c>
      <c r="W87" s="114">
        <f t="shared" si="28"/>
        <v>8000</v>
      </c>
      <c r="X87" s="114">
        <f t="shared" si="29"/>
        <v>2439.855</v>
      </c>
      <c r="Y87" s="115">
        <v>0.304981875</v>
      </c>
      <c r="Z87" s="117">
        <f t="shared" si="30"/>
        <v>9000</v>
      </c>
      <c r="AA87" s="117">
        <f t="shared" si="31"/>
        <v>2614.13035714285</v>
      </c>
      <c r="AB87" s="116">
        <v>0.290458928571428</v>
      </c>
    </row>
    <row r="88" s="110" customFormat="1" spans="1:28">
      <c r="A88" s="24">
        <v>118</v>
      </c>
      <c r="B88" s="24">
        <v>743</v>
      </c>
      <c r="C88" s="24" t="s">
        <v>121</v>
      </c>
      <c r="D88" s="24" t="s">
        <v>38</v>
      </c>
      <c r="E88" s="111">
        <f>VLOOKUP(B88,[5]查询时间段分门店销售汇总!$D:$M,10,0)</f>
        <v>6407.44</v>
      </c>
      <c r="F88" s="112" t="str">
        <f>VLOOKUP(B88,[5]查询时间段分门店销售汇总!$D:$O,12,0)</f>
        <v>26.6%</v>
      </c>
      <c r="G88" s="24">
        <f>VLOOKUP(B88,[7]pk分组及任务!$B:$L,11,0)</f>
        <v>12250</v>
      </c>
      <c r="H88" s="125">
        <f>VLOOKUP(B88,[7]pk分组及任务!$B:$N,13,0)</f>
        <v>0.2496</v>
      </c>
      <c r="I88" s="117">
        <v>10791.5</v>
      </c>
      <c r="J88" s="113">
        <f>VLOOKUP(B88,'[6]2023.01新'!$A$1:$Q$65536,17,0)</f>
        <v>5500</v>
      </c>
      <c r="K88" s="130">
        <f>VLOOKUP(B88,'[6]2023.01新'!$A$1:$G$65536,7,0)</f>
        <v>0.32</v>
      </c>
      <c r="L88" s="131">
        <f t="shared" ref="L88:L93" si="33">(220/110)*J88</f>
        <v>11000</v>
      </c>
      <c r="M88" s="132">
        <f t="shared" si="23"/>
        <v>1</v>
      </c>
      <c r="N88" s="131">
        <f t="shared" si="24"/>
        <v>2765.71428571428</v>
      </c>
      <c r="O88" s="116">
        <f t="shared" si="22"/>
        <v>0.251428571428571</v>
      </c>
      <c r="P88" s="133">
        <f t="shared" si="32"/>
        <v>-1250</v>
      </c>
      <c r="Q88" s="24">
        <v>11000</v>
      </c>
      <c r="R88" s="146">
        <f t="shared" si="25"/>
        <v>2931.65714285714</v>
      </c>
      <c r="S88" s="125">
        <v>0.266514285714285</v>
      </c>
      <c r="T88" s="117">
        <f t="shared" si="26"/>
        <v>12000</v>
      </c>
      <c r="U88" s="117">
        <f t="shared" si="27"/>
        <v>3017.14285714285</v>
      </c>
      <c r="V88" s="116">
        <v>0.251428571428571</v>
      </c>
      <c r="W88" s="114">
        <f t="shared" si="28"/>
        <v>8000</v>
      </c>
      <c r="X88" s="114">
        <f t="shared" si="29"/>
        <v>2544</v>
      </c>
      <c r="Y88" s="115">
        <v>0.318</v>
      </c>
      <c r="Z88" s="117">
        <f t="shared" si="30"/>
        <v>9000</v>
      </c>
      <c r="AA88" s="117">
        <f t="shared" si="31"/>
        <v>2725.71428571428</v>
      </c>
      <c r="AB88" s="116">
        <v>0.302857142857142</v>
      </c>
    </row>
    <row r="89" s="110" customFormat="1" spans="1:28">
      <c r="A89" s="24">
        <v>34</v>
      </c>
      <c r="B89" s="24">
        <v>740</v>
      </c>
      <c r="C89" s="24" t="s">
        <v>122</v>
      </c>
      <c r="D89" s="24" t="s">
        <v>38</v>
      </c>
      <c r="E89" s="111">
        <f>VLOOKUP(B89,[5]查询时间段分门店销售汇总!$D:$M,10,0)</f>
        <v>7583.76666666667</v>
      </c>
      <c r="F89" s="112" t="str">
        <f>VLOOKUP(B89,[5]查询时间段分门店销售汇总!$D:$O,12,0)</f>
        <v>22.6%</v>
      </c>
      <c r="G89" s="24">
        <f>VLOOKUP(B89,[7]pk分组及任务!$B:$L,11,0)</f>
        <v>9600</v>
      </c>
      <c r="H89" s="125">
        <f>VLOOKUP(B89,[7]pk分组及任务!$B:$N,13,0)</f>
        <v>0.27105</v>
      </c>
      <c r="I89" s="117">
        <v>10439.3466666667</v>
      </c>
      <c r="J89" s="113">
        <f>VLOOKUP(B89,'[6]2023.01新'!$A$1:$Q$65536,17,0)</f>
        <v>5290</v>
      </c>
      <c r="K89" s="130">
        <f>VLOOKUP(B89,'[6]2023.01新'!$A$1:$G$65536,7,0)</f>
        <v>0.3475</v>
      </c>
      <c r="L89" s="131">
        <f t="shared" si="33"/>
        <v>10580</v>
      </c>
      <c r="M89" s="132">
        <f t="shared" si="23"/>
        <v>1</v>
      </c>
      <c r="N89" s="131">
        <f t="shared" si="24"/>
        <v>2888.71785714285</v>
      </c>
      <c r="O89" s="116">
        <f t="shared" si="22"/>
        <v>0.273035714285714</v>
      </c>
      <c r="P89" s="133">
        <f t="shared" si="32"/>
        <v>980</v>
      </c>
      <c r="Q89" s="24">
        <v>10580</v>
      </c>
      <c r="R89" s="146">
        <f t="shared" si="25"/>
        <v>3062.04092857143</v>
      </c>
      <c r="S89" s="125">
        <v>0.289417857142857</v>
      </c>
      <c r="T89" s="117">
        <f t="shared" si="26"/>
        <v>11541.8181818182</v>
      </c>
      <c r="U89" s="117">
        <f t="shared" si="27"/>
        <v>3151.32857142857</v>
      </c>
      <c r="V89" s="116">
        <v>0.273035714285714</v>
      </c>
      <c r="W89" s="114">
        <f t="shared" si="28"/>
        <v>7694.54545454545</v>
      </c>
      <c r="X89" s="114">
        <f t="shared" si="29"/>
        <v>2657.14295454545</v>
      </c>
      <c r="Y89" s="115">
        <v>0.345328125</v>
      </c>
      <c r="Z89" s="117">
        <f t="shared" si="30"/>
        <v>8656.36363636364</v>
      </c>
      <c r="AA89" s="117">
        <f t="shared" si="31"/>
        <v>2846.93887987013</v>
      </c>
      <c r="AB89" s="116">
        <v>0.328883928571428</v>
      </c>
    </row>
    <row r="90" s="110" customFormat="1" spans="1:28">
      <c r="A90" s="24">
        <v>35</v>
      </c>
      <c r="B90" s="24">
        <v>116482</v>
      </c>
      <c r="C90" s="24" t="s">
        <v>123</v>
      </c>
      <c r="D90" s="24" t="s">
        <v>30</v>
      </c>
      <c r="E90" s="111">
        <f>VLOOKUP(B90,[4]查询时间段分门店销售汇总!$D:$M,10,0)</f>
        <v>4908.93285714286</v>
      </c>
      <c r="F90" s="112" t="str">
        <f>VLOOKUP(B90,[5]查询时间段分门店销售汇总!$D:$O,12,0)</f>
        <v>19.1%</v>
      </c>
      <c r="G90" s="24">
        <f>VLOOKUP(B90,[7]pk分组及任务!$B:$L,11,0)</f>
        <v>9600</v>
      </c>
      <c r="H90" s="125">
        <f>VLOOKUP(B90,[7]pk分组及任务!$B:$N,13,0)</f>
        <v>0.23907</v>
      </c>
      <c r="I90" s="117">
        <v>9858.04</v>
      </c>
      <c r="J90" s="113">
        <f>VLOOKUP(B90,'[6]2023.01新'!$A$1:$Q$65536,17,0)</f>
        <v>5290</v>
      </c>
      <c r="K90" s="130">
        <f>VLOOKUP(B90,'[6]2023.01新'!$A$1:$G$65536,7,0)</f>
        <v>0.3065</v>
      </c>
      <c r="L90" s="131">
        <f t="shared" si="33"/>
        <v>10580</v>
      </c>
      <c r="M90" s="132">
        <f t="shared" si="23"/>
        <v>1</v>
      </c>
      <c r="N90" s="131">
        <f t="shared" si="24"/>
        <v>2547.89071428572</v>
      </c>
      <c r="O90" s="116">
        <f t="shared" si="22"/>
        <v>0.240821428571429</v>
      </c>
      <c r="P90" s="133">
        <f t="shared" si="32"/>
        <v>980</v>
      </c>
      <c r="Q90" s="24">
        <v>10580</v>
      </c>
      <c r="R90" s="146">
        <f t="shared" si="25"/>
        <v>2700.76415714286</v>
      </c>
      <c r="S90" s="125">
        <v>0.255270714285715</v>
      </c>
      <c r="T90" s="117">
        <f t="shared" si="26"/>
        <v>11541.8181818182</v>
      </c>
      <c r="U90" s="117">
        <f t="shared" si="27"/>
        <v>2779.51714285715</v>
      </c>
      <c r="V90" s="116">
        <v>0.240821428571429</v>
      </c>
      <c r="W90" s="114">
        <f t="shared" si="28"/>
        <v>7694.54545454545</v>
      </c>
      <c r="X90" s="114">
        <f t="shared" si="29"/>
        <v>2343.63831818182</v>
      </c>
      <c r="Y90" s="115">
        <v>0.304584375000001</v>
      </c>
      <c r="Z90" s="117">
        <f t="shared" si="30"/>
        <v>8656.36363636364</v>
      </c>
      <c r="AA90" s="117">
        <f t="shared" si="31"/>
        <v>2511.04105519481</v>
      </c>
      <c r="AB90" s="116">
        <v>0.290080357142858</v>
      </c>
    </row>
    <row r="91" s="110" customFormat="1" spans="1:28">
      <c r="A91" s="24">
        <v>123</v>
      </c>
      <c r="B91" s="24">
        <v>367</v>
      </c>
      <c r="C91" s="24" t="s">
        <v>124</v>
      </c>
      <c r="D91" s="24" t="s">
        <v>56</v>
      </c>
      <c r="E91" s="111">
        <f>VLOOKUP(B91,[4]查询时间段分门店销售汇总!$D:$M,10,0)</f>
        <v>5006.19285714286</v>
      </c>
      <c r="F91" s="112" t="str">
        <f>VLOOKUP(B91,[5]查询时间段分门店销售汇总!$D:$O,12,0)</f>
        <v>25.97%</v>
      </c>
      <c r="G91" s="24">
        <f>VLOOKUP(B91,[7]pk分组及任务!$B:$L,11,0)</f>
        <v>12000</v>
      </c>
      <c r="H91" s="125">
        <f>VLOOKUP(B91,[7]pk分组及任务!$B:$N,13,0)</f>
        <v>0.213408</v>
      </c>
      <c r="I91" s="117">
        <v>10123.0766666667</v>
      </c>
      <c r="J91" s="113">
        <f>VLOOKUP(B91,'[6]2023.01新'!$A$1:$Q$65536,17,0)</f>
        <v>5280</v>
      </c>
      <c r="K91" s="130">
        <f>VLOOKUP(B91,'[6]2023.01新'!$A$1:$G$65536,7,0)</f>
        <v>0.2736</v>
      </c>
      <c r="L91" s="131">
        <f t="shared" si="33"/>
        <v>10560</v>
      </c>
      <c r="M91" s="132">
        <f t="shared" si="23"/>
        <v>1</v>
      </c>
      <c r="N91" s="131">
        <f t="shared" si="24"/>
        <v>2270.09828571429</v>
      </c>
      <c r="O91" s="116">
        <f t="shared" si="22"/>
        <v>0.214971428571429</v>
      </c>
      <c r="P91" s="133">
        <f t="shared" si="32"/>
        <v>-1440</v>
      </c>
      <c r="Q91" s="24">
        <v>10560</v>
      </c>
      <c r="R91" s="146">
        <f t="shared" si="25"/>
        <v>2406.30418285715</v>
      </c>
      <c r="S91" s="125">
        <v>0.227869714285715</v>
      </c>
      <c r="T91" s="117">
        <f t="shared" si="26"/>
        <v>11520</v>
      </c>
      <c r="U91" s="117">
        <f t="shared" si="27"/>
        <v>2476.47085714286</v>
      </c>
      <c r="V91" s="116">
        <v>0.214971428571429</v>
      </c>
      <c r="W91" s="114">
        <f t="shared" si="28"/>
        <v>7680</v>
      </c>
      <c r="X91" s="114">
        <f t="shared" si="29"/>
        <v>2088.1152</v>
      </c>
      <c r="Y91" s="115">
        <v>0.271890000000001</v>
      </c>
      <c r="Z91" s="117">
        <f t="shared" si="30"/>
        <v>8640</v>
      </c>
      <c r="AA91" s="117">
        <f t="shared" si="31"/>
        <v>2237.26628571429</v>
      </c>
      <c r="AB91" s="116">
        <v>0.258942857142858</v>
      </c>
    </row>
    <row r="92" s="110" customFormat="1" spans="1:28">
      <c r="A92" s="24">
        <v>44</v>
      </c>
      <c r="B92" s="24">
        <v>752</v>
      </c>
      <c r="C92" s="24" t="s">
        <v>125</v>
      </c>
      <c r="D92" s="24" t="s">
        <v>54</v>
      </c>
      <c r="E92" s="111">
        <f>VLOOKUP(B92,[5]查询时间段分门店销售汇总!$D:$M,10,0)</f>
        <v>6603.53333333333</v>
      </c>
      <c r="F92" s="112" t="str">
        <f>VLOOKUP(B92,[5]查询时间段分门店销售汇总!$D:$O,12,0)</f>
        <v>27.21%</v>
      </c>
      <c r="G92" s="24">
        <f>VLOOKUP(B92,[7]pk分组及任务!$B:$L,11,0)</f>
        <v>9600</v>
      </c>
      <c r="H92" s="125">
        <f>VLOOKUP(B92,[7]pk分组及任务!$B:$N,13,0)</f>
        <v>0.242814</v>
      </c>
      <c r="I92" s="117">
        <v>5398.55333333333</v>
      </c>
      <c r="J92" s="113">
        <f>VLOOKUP(B92,'[6]2023.01新'!$A$1:$Q$65536,17,0)</f>
        <v>5060</v>
      </c>
      <c r="K92" s="130">
        <f>VLOOKUP(B92,'[6]2023.01新'!$A$1:$G$65536,7,0)</f>
        <v>0.3113</v>
      </c>
      <c r="L92" s="131">
        <f t="shared" si="33"/>
        <v>10120</v>
      </c>
      <c r="M92" s="132">
        <f t="shared" si="23"/>
        <v>1</v>
      </c>
      <c r="N92" s="131">
        <f t="shared" si="24"/>
        <v>2475.27971428571</v>
      </c>
      <c r="O92" s="116">
        <f t="shared" si="22"/>
        <v>0.244592857142857</v>
      </c>
      <c r="P92" s="133">
        <f t="shared" si="32"/>
        <v>520</v>
      </c>
      <c r="Q92" s="24">
        <v>10120</v>
      </c>
      <c r="R92" s="146">
        <f t="shared" si="25"/>
        <v>2623.79649714286</v>
      </c>
      <c r="S92" s="125">
        <v>0.259268428571428</v>
      </c>
      <c r="T92" s="117">
        <f t="shared" si="26"/>
        <v>11040</v>
      </c>
      <c r="U92" s="117">
        <f t="shared" si="27"/>
        <v>2700.30514285714</v>
      </c>
      <c r="V92" s="116">
        <v>0.244592857142857</v>
      </c>
      <c r="W92" s="114">
        <f t="shared" si="28"/>
        <v>7360</v>
      </c>
      <c r="X92" s="114">
        <f t="shared" si="29"/>
        <v>2276.8482</v>
      </c>
      <c r="Y92" s="115">
        <v>0.309354375</v>
      </c>
      <c r="Z92" s="117">
        <f t="shared" si="30"/>
        <v>8280</v>
      </c>
      <c r="AA92" s="117">
        <f t="shared" si="31"/>
        <v>2439.48021428571</v>
      </c>
      <c r="AB92" s="116">
        <v>0.294623214285714</v>
      </c>
    </row>
    <row r="93" s="110" customFormat="1" spans="1:28">
      <c r="A93" s="24">
        <v>68</v>
      </c>
      <c r="B93" s="24">
        <v>723</v>
      </c>
      <c r="C93" s="24" t="s">
        <v>126</v>
      </c>
      <c r="D93" s="24" t="s">
        <v>30</v>
      </c>
      <c r="E93" s="111">
        <f>VLOOKUP(B93,[4]查询时间段分门店销售汇总!$D:$M,10,0)</f>
        <v>5879.76428571429</v>
      </c>
      <c r="F93" s="112" t="str">
        <f>VLOOKUP(B93,[5]查询时间段分门店销售汇总!$D:$O,12,0)</f>
        <v>17.64%</v>
      </c>
      <c r="G93" s="24">
        <f>VLOOKUP(B93,[7]pk分组及任务!$B:$L,11,0)</f>
        <v>10140</v>
      </c>
      <c r="H93" s="125">
        <f>VLOOKUP(B93,[7]pk分组及任务!$B:$N,13,0)</f>
        <v>0.230646</v>
      </c>
      <c r="I93" s="117">
        <v>10318.0866666667</v>
      </c>
      <c r="J93" s="113">
        <f>VLOOKUP(B93,'[6]2023.01新'!$A$1:$Q$65536,17,0)</f>
        <v>5060</v>
      </c>
      <c r="K93" s="130">
        <f>VLOOKUP(B93,'[6]2023.01新'!$A$1:$G$65536,7,0)</f>
        <v>0.2957</v>
      </c>
      <c r="L93" s="131">
        <f t="shared" si="33"/>
        <v>10120</v>
      </c>
      <c r="M93" s="132">
        <f t="shared" si="23"/>
        <v>1</v>
      </c>
      <c r="N93" s="131">
        <f t="shared" si="24"/>
        <v>2351.23742857143</v>
      </c>
      <c r="O93" s="116">
        <f t="shared" si="22"/>
        <v>0.232335714285714</v>
      </c>
      <c r="P93" s="133">
        <f t="shared" si="32"/>
        <v>-20</v>
      </c>
      <c r="Q93" s="24">
        <v>10120</v>
      </c>
      <c r="R93" s="146">
        <f t="shared" si="25"/>
        <v>2492.31167428571</v>
      </c>
      <c r="S93" s="125">
        <v>0.246275857142857</v>
      </c>
      <c r="T93" s="117">
        <f t="shared" si="26"/>
        <v>11040</v>
      </c>
      <c r="U93" s="117">
        <f t="shared" si="27"/>
        <v>2564.98628571428</v>
      </c>
      <c r="V93" s="116">
        <v>0.232335714285714</v>
      </c>
      <c r="W93" s="114">
        <f t="shared" si="28"/>
        <v>7360</v>
      </c>
      <c r="X93" s="114">
        <f t="shared" si="29"/>
        <v>2162.7498</v>
      </c>
      <c r="Y93" s="115">
        <v>0.293851875</v>
      </c>
      <c r="Z93" s="117">
        <f t="shared" si="30"/>
        <v>8280</v>
      </c>
      <c r="AA93" s="117">
        <f t="shared" si="31"/>
        <v>2317.23192857143</v>
      </c>
      <c r="AB93" s="116">
        <v>0.279858928571428</v>
      </c>
    </row>
    <row r="94" s="110" customFormat="1" spans="1:28">
      <c r="A94" s="24">
        <v>19</v>
      </c>
      <c r="B94" s="24">
        <v>113008</v>
      </c>
      <c r="C94" s="24" t="s">
        <v>127</v>
      </c>
      <c r="D94" s="24" t="s">
        <v>30</v>
      </c>
      <c r="E94" s="111">
        <v>0</v>
      </c>
      <c r="F94" s="112" t="e">
        <f>VLOOKUP(B94,[5]查询时间段分门店销售汇总!$D:$O,12,0)</f>
        <v>#N/A</v>
      </c>
      <c r="G94" s="24">
        <f>VLOOKUP(B94,[7]pk分组及任务!$B:$L,11,0)</f>
        <v>10080</v>
      </c>
      <c r="H94" s="125">
        <f>VLOOKUP(B94,[7]pk分组及任务!$B:$N,13,0)</f>
        <v>0.195</v>
      </c>
      <c r="I94" s="117">
        <v>10884.25</v>
      </c>
      <c r="J94" s="113">
        <f>VLOOKUP(B94,'[6]2023.01新'!$A$1:$Q$65536,17,0)</f>
        <v>5830</v>
      </c>
      <c r="K94" s="130">
        <f>VLOOKUP(B94,'[6]2023.01新'!$A$1:$G$65536,7,0)</f>
        <v>0.25</v>
      </c>
      <c r="L94" s="131">
        <v>10080</v>
      </c>
      <c r="M94" s="132">
        <f t="shared" si="23"/>
        <v>0.728987993138937</v>
      </c>
      <c r="N94" s="131">
        <f t="shared" si="24"/>
        <v>1980</v>
      </c>
      <c r="O94" s="116">
        <f t="shared" si="22"/>
        <v>0.196428571428571</v>
      </c>
      <c r="P94" s="133">
        <f t="shared" si="32"/>
        <v>0</v>
      </c>
      <c r="Q94" s="24">
        <v>10080</v>
      </c>
      <c r="R94" s="146">
        <f t="shared" si="25"/>
        <v>2098.8</v>
      </c>
      <c r="S94" s="125">
        <v>0.208214285714285</v>
      </c>
      <c r="T94" s="117">
        <f t="shared" si="26"/>
        <v>10996.3636363636</v>
      </c>
      <c r="U94" s="117">
        <f t="shared" si="27"/>
        <v>2159.99999999999</v>
      </c>
      <c r="V94" s="116">
        <v>0.196428571428571</v>
      </c>
      <c r="W94" s="114">
        <f t="shared" si="28"/>
        <v>7330.90909090909</v>
      </c>
      <c r="X94" s="114">
        <f t="shared" si="29"/>
        <v>1821.27272727272</v>
      </c>
      <c r="Y94" s="115">
        <v>0.2484375</v>
      </c>
      <c r="Z94" s="117">
        <f t="shared" si="30"/>
        <v>8247.27272727273</v>
      </c>
      <c r="AA94" s="117">
        <f t="shared" si="31"/>
        <v>1951.36363636363</v>
      </c>
      <c r="AB94" s="116">
        <v>0.236607142857142</v>
      </c>
    </row>
    <row r="95" s="110" customFormat="1" spans="1:28">
      <c r="A95" s="24">
        <v>2</v>
      </c>
      <c r="B95" s="24">
        <v>114848</v>
      </c>
      <c r="C95" s="24" t="s">
        <v>128</v>
      </c>
      <c r="D95" s="24" t="s">
        <v>38</v>
      </c>
      <c r="E95" s="111"/>
      <c r="F95" s="112" t="e">
        <f>VLOOKUP(B95,[5]查询时间段分门店销售汇总!$D:$O,12,0)</f>
        <v>#N/A</v>
      </c>
      <c r="G95" s="24">
        <f>VLOOKUP(B95,[7]pk分组及任务!$B:$L,11,0)</f>
        <v>4800</v>
      </c>
      <c r="H95" s="125">
        <f>VLOOKUP(B95,[7]pk分组及任务!$B:$N,13,0)</f>
        <v>0.195</v>
      </c>
      <c r="I95" s="117">
        <v>-1072</v>
      </c>
      <c r="J95" s="113">
        <f>VLOOKUP(B95,'[6]2023.01新'!$A$1:$Q$65536,17,0)</f>
        <v>4950</v>
      </c>
      <c r="K95" s="130">
        <f>VLOOKUP(B95,'[6]2023.01新'!$A$1:$G$65536,7,0)</f>
        <v>0.324996415770609</v>
      </c>
      <c r="L95" s="134">
        <v>9900</v>
      </c>
      <c r="M95" s="132">
        <f t="shared" si="23"/>
        <v>1</v>
      </c>
      <c r="N95" s="131">
        <f t="shared" si="24"/>
        <v>2528.00783410138</v>
      </c>
      <c r="O95" s="116">
        <f t="shared" si="22"/>
        <v>0.255354326676907</v>
      </c>
      <c r="P95" s="133">
        <f t="shared" si="32"/>
        <v>5100</v>
      </c>
      <c r="Q95" s="24">
        <v>9900</v>
      </c>
      <c r="R95" s="146">
        <f t="shared" si="25"/>
        <v>2679.68830414746</v>
      </c>
      <c r="S95" s="125">
        <v>0.270675586277521</v>
      </c>
      <c r="T95" s="117">
        <f t="shared" si="26"/>
        <v>10800</v>
      </c>
      <c r="U95" s="117">
        <f t="shared" si="27"/>
        <v>2757.8267281106</v>
      </c>
      <c r="V95" s="116">
        <v>0.255354326676907</v>
      </c>
      <c r="W95" s="114">
        <f t="shared" si="28"/>
        <v>7200</v>
      </c>
      <c r="X95" s="114">
        <f t="shared" si="29"/>
        <v>2325.34935483871</v>
      </c>
      <c r="Y95" s="115">
        <v>0.322965188172043</v>
      </c>
      <c r="Z95" s="117">
        <f t="shared" si="30"/>
        <v>8100</v>
      </c>
      <c r="AA95" s="117">
        <f t="shared" si="31"/>
        <v>2491.44573732719</v>
      </c>
      <c r="AB95" s="116">
        <v>0.307585893497183</v>
      </c>
    </row>
    <row r="96" s="110" customFormat="1" spans="1:28">
      <c r="A96" s="24">
        <v>38</v>
      </c>
      <c r="B96" s="24">
        <v>112415</v>
      </c>
      <c r="C96" s="24" t="s">
        <v>129</v>
      </c>
      <c r="D96" s="24" t="s">
        <v>33</v>
      </c>
      <c r="E96" s="111">
        <f>VLOOKUP(B96,[5]查询时间段分门店销售汇总!$D:$M,10,0)</f>
        <v>4830.84333333333</v>
      </c>
      <c r="F96" s="112" t="str">
        <f>VLOOKUP(B96,[5]查询时间段分门店销售汇总!$D:$O,12,0)</f>
        <v>24.33%</v>
      </c>
      <c r="G96" s="24">
        <f>VLOOKUP(B96,[7]pk分组及任务!$B:$L,11,0)</f>
        <v>9120</v>
      </c>
      <c r="H96" s="125">
        <f>VLOOKUP(B96,[7]pk分组及任务!$B:$N,13,0)</f>
        <v>0.193206</v>
      </c>
      <c r="I96" s="117">
        <v>8750.76666666667</v>
      </c>
      <c r="J96" s="113">
        <f>VLOOKUP(B96,'[6]2023.01新'!$A$1:$Q$65536,17,0)</f>
        <v>4950</v>
      </c>
      <c r="K96" s="130">
        <f>VLOOKUP(B96,'[6]2023.01新'!$A$1:$G$65536,7,0)</f>
        <v>0.2477</v>
      </c>
      <c r="L96" s="131">
        <f>(220/110)*J96</f>
        <v>9900</v>
      </c>
      <c r="M96" s="132">
        <f t="shared" si="23"/>
        <v>1</v>
      </c>
      <c r="N96" s="131">
        <f t="shared" si="24"/>
        <v>1926.75214285715</v>
      </c>
      <c r="O96" s="116">
        <f t="shared" si="22"/>
        <v>0.194621428571429</v>
      </c>
      <c r="P96" s="133">
        <f t="shared" si="32"/>
        <v>780</v>
      </c>
      <c r="Q96" s="24">
        <v>9900</v>
      </c>
      <c r="R96" s="146">
        <f t="shared" si="25"/>
        <v>2042.35727142858</v>
      </c>
      <c r="S96" s="125">
        <v>0.206298714285715</v>
      </c>
      <c r="T96" s="117">
        <f t="shared" si="26"/>
        <v>10800</v>
      </c>
      <c r="U96" s="117">
        <f t="shared" si="27"/>
        <v>2101.91142857143</v>
      </c>
      <c r="V96" s="116">
        <v>0.194621428571429</v>
      </c>
      <c r="W96" s="114">
        <f t="shared" si="28"/>
        <v>7200</v>
      </c>
      <c r="X96" s="114">
        <f t="shared" si="29"/>
        <v>1772.2935</v>
      </c>
      <c r="Y96" s="115">
        <v>0.246151875000001</v>
      </c>
      <c r="Z96" s="117">
        <f t="shared" si="30"/>
        <v>8100</v>
      </c>
      <c r="AA96" s="117">
        <f t="shared" si="31"/>
        <v>1898.88589285715</v>
      </c>
      <c r="AB96" s="116">
        <v>0.234430357142858</v>
      </c>
    </row>
    <row r="97" s="110" customFormat="1" spans="1:28">
      <c r="A97" s="24">
        <v>39</v>
      </c>
      <c r="B97" s="24">
        <v>122198</v>
      </c>
      <c r="C97" s="24" t="s">
        <v>130</v>
      </c>
      <c r="D97" s="24" t="s">
        <v>38</v>
      </c>
      <c r="E97" s="111">
        <f>VLOOKUP(B97,[5]查询时间段分门店销售汇总!$D:$M,10,0)</f>
        <v>6963.22666666667</v>
      </c>
      <c r="F97" s="112" t="str">
        <f>VLOOKUP(B97,[5]查询时间段分门店销售汇总!$D:$O,12,0)</f>
        <v>13.65%</v>
      </c>
      <c r="G97" s="24">
        <f>VLOOKUP(B97,[7]pk分组及任务!$B:$L,11,0)</f>
        <v>9120</v>
      </c>
      <c r="H97" s="125">
        <f>VLOOKUP(B97,[7]pk分组及任务!$B:$N,13,0)</f>
        <v>0.1794</v>
      </c>
      <c r="I97" s="117">
        <v>8022.13666666667</v>
      </c>
      <c r="J97" s="113">
        <f>VLOOKUP(B97,'[6]2023.01新'!$A$1:$Q$65536,17,0)</f>
        <v>4950</v>
      </c>
      <c r="K97" s="130">
        <f>VLOOKUP(B97,'[6]2023.01新'!$A$1:$G$65536,7,0)</f>
        <v>0.23</v>
      </c>
      <c r="L97" s="131">
        <f>(220/110)*J97</f>
        <v>9900</v>
      </c>
      <c r="M97" s="132">
        <f t="shared" si="23"/>
        <v>1</v>
      </c>
      <c r="N97" s="131">
        <f t="shared" si="24"/>
        <v>1789.07142857143</v>
      </c>
      <c r="O97" s="116">
        <f t="shared" si="22"/>
        <v>0.180714285714286</v>
      </c>
      <c r="P97" s="133">
        <f t="shared" si="32"/>
        <v>780</v>
      </c>
      <c r="Q97" s="24">
        <v>9900</v>
      </c>
      <c r="R97" s="146">
        <f t="shared" si="25"/>
        <v>1896.41571428572</v>
      </c>
      <c r="S97" s="125">
        <v>0.191557142857143</v>
      </c>
      <c r="T97" s="117">
        <f t="shared" si="26"/>
        <v>10800</v>
      </c>
      <c r="U97" s="117">
        <f t="shared" si="27"/>
        <v>1951.71428571429</v>
      </c>
      <c r="V97" s="116">
        <v>0.180714285714286</v>
      </c>
      <c r="W97" s="114">
        <f t="shared" si="28"/>
        <v>7200</v>
      </c>
      <c r="X97" s="114">
        <f t="shared" si="29"/>
        <v>1645.65</v>
      </c>
      <c r="Y97" s="115">
        <v>0.2285625</v>
      </c>
      <c r="Z97" s="117">
        <f t="shared" si="30"/>
        <v>8100</v>
      </c>
      <c r="AA97" s="117">
        <f t="shared" si="31"/>
        <v>1763.19642857143</v>
      </c>
      <c r="AB97" s="116">
        <v>0.217678571428572</v>
      </c>
    </row>
    <row r="98" s="110" customFormat="1" spans="1:28">
      <c r="A98" s="24">
        <v>50</v>
      </c>
      <c r="B98" s="24">
        <v>112888</v>
      </c>
      <c r="C98" s="24" t="s">
        <v>131</v>
      </c>
      <c r="D98" s="24" t="s">
        <v>54</v>
      </c>
      <c r="E98" s="111">
        <f>VLOOKUP(B98,[5]查询时间段分门店销售汇总!$D:$M,10,0)</f>
        <v>4878.20333333333</v>
      </c>
      <c r="F98" s="112" t="str">
        <f>VLOOKUP(B98,[5]查询时间段分门店销售汇总!$D:$O,12,0)</f>
        <v>27.88%</v>
      </c>
      <c r="G98" s="24">
        <f>VLOOKUP(B98,[7]pk分组及任务!$B:$L,11,0)</f>
        <v>9600</v>
      </c>
      <c r="H98" s="125">
        <f>VLOOKUP(B98,[7]pk分组及任务!$B:$N,13,0)</f>
        <v>0.2574</v>
      </c>
      <c r="I98" s="117">
        <v>7918.96</v>
      </c>
      <c r="J98" s="113">
        <f>VLOOKUP(B98,'[6]2023.01新'!$A$1:$Q$65536,17,0)</f>
        <v>4950</v>
      </c>
      <c r="K98" s="130">
        <f>VLOOKUP(B98,'[6]2023.01新'!$A$1:$G$65536,7,0)</f>
        <v>0.33</v>
      </c>
      <c r="L98" s="131">
        <f>(220/110)*J98</f>
        <v>9900</v>
      </c>
      <c r="M98" s="132">
        <f t="shared" si="23"/>
        <v>1</v>
      </c>
      <c r="N98" s="131">
        <f t="shared" si="24"/>
        <v>2566.92857142857</v>
      </c>
      <c r="O98" s="116">
        <f t="shared" si="22"/>
        <v>0.259285714285714</v>
      </c>
      <c r="P98" s="133">
        <f t="shared" si="32"/>
        <v>300</v>
      </c>
      <c r="Q98" s="24">
        <v>9900</v>
      </c>
      <c r="R98" s="146">
        <f t="shared" si="25"/>
        <v>2720.94428571428</v>
      </c>
      <c r="S98" s="125">
        <v>0.274842857142857</v>
      </c>
      <c r="T98" s="117">
        <f t="shared" si="26"/>
        <v>10800</v>
      </c>
      <c r="U98" s="117">
        <f t="shared" si="27"/>
        <v>2800.28571428571</v>
      </c>
      <c r="V98" s="116">
        <v>0.259285714285714</v>
      </c>
      <c r="W98" s="114">
        <f t="shared" si="28"/>
        <v>7200</v>
      </c>
      <c r="X98" s="114">
        <f t="shared" si="29"/>
        <v>2361.15</v>
      </c>
      <c r="Y98" s="115">
        <v>0.3279375</v>
      </c>
      <c r="Z98" s="117">
        <f t="shared" si="30"/>
        <v>8100</v>
      </c>
      <c r="AA98" s="117">
        <f t="shared" si="31"/>
        <v>2529.80357142857</v>
      </c>
      <c r="AB98" s="116">
        <v>0.312321428571428</v>
      </c>
    </row>
    <row r="99" s="110" customFormat="1" spans="1:28">
      <c r="A99" s="24">
        <v>51</v>
      </c>
      <c r="B99" s="24">
        <v>570</v>
      </c>
      <c r="C99" s="24" t="s">
        <v>132</v>
      </c>
      <c r="D99" s="24" t="s">
        <v>54</v>
      </c>
      <c r="E99" s="111">
        <f>VLOOKUP(B99,[5]查询时间段分门店销售汇总!$D:$M,10,0)</f>
        <v>6376.90666666667</v>
      </c>
      <c r="F99" s="112" t="str">
        <f>VLOOKUP(B99,[5]查询时间段分门店销售汇总!$D:$O,12,0)</f>
        <v>28.36%</v>
      </c>
      <c r="G99" s="24">
        <f>VLOOKUP(B99,[7]pk分组及任务!$B:$L,11,0)</f>
        <v>9600</v>
      </c>
      <c r="H99" s="125">
        <f>VLOOKUP(B99,[7]pk分组及任务!$B:$N,13,0)</f>
        <v>0.234624</v>
      </c>
      <c r="I99" s="117">
        <v>10438.5266666667</v>
      </c>
      <c r="J99" s="113">
        <f>VLOOKUP(B99,'[6]2023.01新'!$A$1:$Q$65536,17,0)</f>
        <v>4950</v>
      </c>
      <c r="K99" s="130">
        <f>VLOOKUP(B99,'[6]2023.01新'!$A$1:$G$65536,7,0)</f>
        <v>0.3008</v>
      </c>
      <c r="L99" s="131">
        <f>(220/110)*J99</f>
        <v>9900</v>
      </c>
      <c r="M99" s="132">
        <f t="shared" si="23"/>
        <v>1</v>
      </c>
      <c r="N99" s="131">
        <f t="shared" si="24"/>
        <v>2339.79428571428</v>
      </c>
      <c r="O99" s="116">
        <f t="shared" si="22"/>
        <v>0.236342857142857</v>
      </c>
      <c r="P99" s="133">
        <f t="shared" si="32"/>
        <v>300</v>
      </c>
      <c r="Q99" s="24">
        <v>9900</v>
      </c>
      <c r="R99" s="146">
        <f t="shared" si="25"/>
        <v>2480.18194285714</v>
      </c>
      <c r="S99" s="125">
        <v>0.250523428571428</v>
      </c>
      <c r="T99" s="117">
        <f t="shared" si="26"/>
        <v>10800</v>
      </c>
      <c r="U99" s="117">
        <f t="shared" si="27"/>
        <v>2552.50285714286</v>
      </c>
      <c r="V99" s="116">
        <v>0.236342857142857</v>
      </c>
      <c r="W99" s="114">
        <f t="shared" si="28"/>
        <v>7200</v>
      </c>
      <c r="X99" s="114">
        <f t="shared" si="29"/>
        <v>2152.224</v>
      </c>
      <c r="Y99" s="115">
        <v>0.29892</v>
      </c>
      <c r="Z99" s="117">
        <f t="shared" si="30"/>
        <v>8100</v>
      </c>
      <c r="AA99" s="117">
        <f t="shared" si="31"/>
        <v>2305.95428571428</v>
      </c>
      <c r="AB99" s="116">
        <v>0.284685714285714</v>
      </c>
    </row>
    <row r="100" s="110" customFormat="1" spans="1:28">
      <c r="A100" s="24">
        <v>110</v>
      </c>
      <c r="B100" s="24">
        <v>351</v>
      </c>
      <c r="C100" s="24" t="s">
        <v>133</v>
      </c>
      <c r="D100" s="24" t="s">
        <v>111</v>
      </c>
      <c r="E100" s="111">
        <f>VLOOKUP(B100,[5]查询时间段分门店销售汇总!$D:$M,10,0)</f>
        <v>10922.77</v>
      </c>
      <c r="F100" s="112" t="str">
        <f>VLOOKUP(B100,[5]查询时间段分门店销售汇总!$D:$O,12,0)</f>
        <v>22.74%</v>
      </c>
      <c r="G100" s="24">
        <f>VLOOKUP(B100,[7]pk分组及任务!$B:$L,11,0)</f>
        <v>9800</v>
      </c>
      <c r="H100" s="125">
        <f>VLOOKUP(B100,[7]pk分组及任务!$B:$N,13,0)</f>
        <v>0.237198</v>
      </c>
      <c r="I100" s="117">
        <v>10787.8066666667</v>
      </c>
      <c r="J100" s="113">
        <f>VLOOKUP(B100,'[6]2023.01新'!$A$1:$Q$65536,17,0)</f>
        <v>4400</v>
      </c>
      <c r="K100" s="130">
        <f>VLOOKUP(B100,'[6]2023.01新'!$A$1:$G$65536,7,0)</f>
        <v>0.3041</v>
      </c>
      <c r="L100" s="134">
        <v>9900</v>
      </c>
      <c r="M100" s="132">
        <f t="shared" si="23"/>
        <v>1.25</v>
      </c>
      <c r="N100" s="131">
        <f t="shared" si="24"/>
        <v>2365.46357142857</v>
      </c>
      <c r="O100" s="116">
        <f t="shared" si="22"/>
        <v>0.238935714285714</v>
      </c>
      <c r="P100" s="133">
        <f t="shared" si="32"/>
        <v>100</v>
      </c>
      <c r="Q100" s="24">
        <v>9900</v>
      </c>
      <c r="R100" s="146">
        <f t="shared" ref="R100:R145" si="34">Q100*S100</f>
        <v>2507.39138571428</v>
      </c>
      <c r="S100" s="125">
        <v>0.253271857142857</v>
      </c>
      <c r="T100" s="117">
        <f t="shared" ref="T100:T146" si="35">(240/220)*Q100</f>
        <v>10800</v>
      </c>
      <c r="U100" s="117">
        <f t="shared" ref="U100:U146" si="36">T100*V100</f>
        <v>2580.50571428571</v>
      </c>
      <c r="V100" s="116">
        <v>0.238935714285714</v>
      </c>
      <c r="W100" s="114">
        <f t="shared" ref="W100:W146" si="37">(160/220)*Q100</f>
        <v>7200</v>
      </c>
      <c r="X100" s="114">
        <f t="shared" ref="X100:X146" si="38">W100*Y100</f>
        <v>2175.8355</v>
      </c>
      <c r="Y100" s="115">
        <v>0.302199375</v>
      </c>
      <c r="Z100" s="117">
        <f t="shared" ref="Z100:Z146" si="39">(180/220)*Q100</f>
        <v>8100</v>
      </c>
      <c r="AA100" s="117">
        <f t="shared" ref="AA100:AA146" si="40">Z100*AB100</f>
        <v>2331.25232142857</v>
      </c>
      <c r="AB100" s="116">
        <v>0.287808928571428</v>
      </c>
    </row>
    <row r="101" s="110" customFormat="1" spans="1:28">
      <c r="A101" s="24">
        <v>100</v>
      </c>
      <c r="B101" s="24">
        <v>710</v>
      </c>
      <c r="C101" s="24" t="s">
        <v>134</v>
      </c>
      <c r="D101" s="24" t="s">
        <v>111</v>
      </c>
      <c r="E101" s="111">
        <f>VLOOKUP(B101,[5]查询时间段分门店销售汇总!$D:$M,10,0)</f>
        <v>8454.91333333333</v>
      </c>
      <c r="F101" s="112" t="str">
        <f>VLOOKUP(B101,[5]查询时间段分门店销售汇总!$D:$O,12,0)</f>
        <v>23.9%</v>
      </c>
      <c r="G101" s="24">
        <f>VLOOKUP(B101,[7]pk分组及任务!$B:$L,11,0)</f>
        <v>10640</v>
      </c>
      <c r="H101" s="125">
        <f>VLOOKUP(B101,[7]pk分组及任务!$B:$N,13,0)</f>
        <v>0.276666</v>
      </c>
      <c r="I101" s="117">
        <v>9452.61333333333</v>
      </c>
      <c r="J101" s="113">
        <f>VLOOKUP(B101,'[6]2023.01新'!$A$1:$Q$65536,17,0)</f>
        <v>4945</v>
      </c>
      <c r="K101" s="130">
        <f>VLOOKUP(B101,'[6]2023.01新'!$A$1:$G$65536,7,0)</f>
        <v>0.3547</v>
      </c>
      <c r="L101" s="131">
        <f>(220/110)*J101</f>
        <v>9890</v>
      </c>
      <c r="M101" s="132">
        <f t="shared" si="23"/>
        <v>1</v>
      </c>
      <c r="N101" s="131">
        <f t="shared" si="24"/>
        <v>2756.27235714286</v>
      </c>
      <c r="O101" s="116">
        <f t="shared" si="22"/>
        <v>0.278692857142857</v>
      </c>
      <c r="P101" s="133">
        <f t="shared" si="32"/>
        <v>-750</v>
      </c>
      <c r="Q101" s="24">
        <v>9890</v>
      </c>
      <c r="R101" s="146">
        <f t="shared" si="34"/>
        <v>2921.64869857143</v>
      </c>
      <c r="S101" s="125">
        <v>0.295414428571428</v>
      </c>
      <c r="T101" s="117">
        <f t="shared" si="35"/>
        <v>10789.0909090909</v>
      </c>
      <c r="U101" s="117">
        <f t="shared" si="36"/>
        <v>3006.84257142857</v>
      </c>
      <c r="V101" s="116">
        <v>0.278692857142857</v>
      </c>
      <c r="W101" s="114">
        <f t="shared" si="37"/>
        <v>7192.72727272727</v>
      </c>
      <c r="X101" s="114">
        <f t="shared" si="38"/>
        <v>2535.31498636363</v>
      </c>
      <c r="Y101" s="115">
        <v>0.352483125</v>
      </c>
      <c r="Z101" s="117">
        <f t="shared" si="39"/>
        <v>8091.81818181818</v>
      </c>
      <c r="AA101" s="117">
        <f t="shared" si="40"/>
        <v>2716.40891396104</v>
      </c>
      <c r="AB101" s="116">
        <v>0.335698214285714</v>
      </c>
    </row>
    <row r="102" s="110" customFormat="1" spans="1:28">
      <c r="A102" s="24">
        <v>93</v>
      </c>
      <c r="B102" s="24">
        <v>720</v>
      </c>
      <c r="C102" s="24" t="s">
        <v>135</v>
      </c>
      <c r="D102" s="24" t="s">
        <v>40</v>
      </c>
      <c r="E102" s="111">
        <f>VLOOKUP(B102,[4]查询时间段分门店销售汇总!$D:$M,10,0)</f>
        <v>4000.33428571429</v>
      </c>
      <c r="F102" s="112" t="str">
        <f>VLOOKUP(B102,[5]查询时间段分门店销售汇总!$D:$O,12,0)</f>
        <v>24.71%</v>
      </c>
      <c r="G102" s="24">
        <f>VLOOKUP(B102,[7]pk分组及任务!$B:$L,11,0)</f>
        <v>10335</v>
      </c>
      <c r="H102" s="125">
        <f>VLOOKUP(B102,[7]pk分组及任务!$B:$N,13,0)</f>
        <v>0.243906</v>
      </c>
      <c r="I102" s="117">
        <v>11965.16</v>
      </c>
      <c r="J102" s="113">
        <f>VLOOKUP(B102,'[6]2023.01新'!$A$1:$Q$65536,17,0)</f>
        <v>4840</v>
      </c>
      <c r="K102" s="130">
        <f>VLOOKUP(B102,'[6]2023.01新'!$A$1:$G$65536,7,0)</f>
        <v>0.3127</v>
      </c>
      <c r="L102" s="131">
        <f>(220/110)*J102</f>
        <v>9680</v>
      </c>
      <c r="M102" s="132">
        <f t="shared" si="23"/>
        <v>1</v>
      </c>
      <c r="N102" s="131">
        <f t="shared" si="24"/>
        <v>2378.30685714286</v>
      </c>
      <c r="O102" s="116">
        <f t="shared" si="22"/>
        <v>0.245692857142857</v>
      </c>
      <c r="P102" s="133">
        <f t="shared" si="32"/>
        <v>-655</v>
      </c>
      <c r="Q102" s="24">
        <v>9680</v>
      </c>
      <c r="R102" s="146">
        <f t="shared" si="34"/>
        <v>2521.00526857143</v>
      </c>
      <c r="S102" s="125">
        <v>0.260434428571428</v>
      </c>
      <c r="T102" s="117">
        <f t="shared" si="35"/>
        <v>10560</v>
      </c>
      <c r="U102" s="117">
        <f t="shared" si="36"/>
        <v>2594.51657142857</v>
      </c>
      <c r="V102" s="116">
        <v>0.245692857142857</v>
      </c>
      <c r="W102" s="114">
        <f t="shared" si="37"/>
        <v>7040</v>
      </c>
      <c r="X102" s="114">
        <f t="shared" si="38"/>
        <v>2187.6492</v>
      </c>
      <c r="Y102" s="115">
        <v>0.310745625</v>
      </c>
      <c r="Z102" s="117">
        <f t="shared" si="39"/>
        <v>7920</v>
      </c>
      <c r="AA102" s="117">
        <f t="shared" si="40"/>
        <v>2343.90985714286</v>
      </c>
      <c r="AB102" s="116">
        <v>0.295948214285714</v>
      </c>
    </row>
    <row r="103" s="110" customFormat="1" spans="1:28">
      <c r="A103" s="24">
        <v>48</v>
      </c>
      <c r="B103" s="24">
        <v>732</v>
      </c>
      <c r="C103" s="24" t="s">
        <v>136</v>
      </c>
      <c r="D103" s="24" t="s">
        <v>40</v>
      </c>
      <c r="E103" s="111">
        <f>VLOOKUP(B103,[4]查询时间段分门店销售汇总!$D:$M,10,0)</f>
        <v>5639.63</v>
      </c>
      <c r="F103" s="112" t="str">
        <f>VLOOKUP(B103,[5]查询时间段分门店销售汇总!$D:$O,12,0)</f>
        <v>20.9%</v>
      </c>
      <c r="G103" s="24">
        <f>VLOOKUP(B103,[7]pk分组及任务!$B:$L,11,0)</f>
        <v>9275</v>
      </c>
      <c r="H103" s="125">
        <f>VLOOKUP(B103,[7]pk分组及任务!$B:$N,13,0)</f>
        <v>0.238212</v>
      </c>
      <c r="I103" s="117">
        <v>5967.38333333333</v>
      </c>
      <c r="J103" s="113">
        <f>VLOOKUP(B103,'[6]2023.01新'!$A$1:$Q$65536,17,0)</f>
        <v>4830</v>
      </c>
      <c r="K103" s="130">
        <f>VLOOKUP(B103,'[6]2023.01新'!$A$1:$G$65536,7,0)</f>
        <v>0.3054</v>
      </c>
      <c r="L103" s="131">
        <f>(220/110)*J103</f>
        <v>9660</v>
      </c>
      <c r="M103" s="132">
        <f t="shared" si="23"/>
        <v>1</v>
      </c>
      <c r="N103" s="131">
        <f t="shared" si="24"/>
        <v>2317.986</v>
      </c>
      <c r="O103" s="116">
        <f t="shared" si="22"/>
        <v>0.239957142857143</v>
      </c>
      <c r="P103" s="133">
        <f t="shared" si="32"/>
        <v>385</v>
      </c>
      <c r="Q103" s="24">
        <v>9660</v>
      </c>
      <c r="R103" s="146">
        <f t="shared" si="34"/>
        <v>2457.06516</v>
      </c>
      <c r="S103" s="125">
        <v>0.254354571428572</v>
      </c>
      <c r="T103" s="117">
        <f t="shared" si="35"/>
        <v>10538.1818181818</v>
      </c>
      <c r="U103" s="117">
        <f t="shared" si="36"/>
        <v>2528.712</v>
      </c>
      <c r="V103" s="116">
        <v>0.239957142857143</v>
      </c>
      <c r="W103" s="114">
        <f t="shared" si="37"/>
        <v>7025.45454545455</v>
      </c>
      <c r="X103" s="114">
        <f t="shared" si="38"/>
        <v>2132.16398181818</v>
      </c>
      <c r="Y103" s="115">
        <v>0.30349125</v>
      </c>
      <c r="Z103" s="117">
        <f t="shared" si="39"/>
        <v>7903.63636363636</v>
      </c>
      <c r="AA103" s="117">
        <f t="shared" si="40"/>
        <v>2284.46140909091</v>
      </c>
      <c r="AB103" s="116">
        <v>0.289039285714286</v>
      </c>
    </row>
    <row r="104" s="110" customFormat="1" spans="1:28">
      <c r="A104" s="24">
        <v>103</v>
      </c>
      <c r="B104" s="24">
        <v>706</v>
      </c>
      <c r="C104" s="24" t="s">
        <v>137</v>
      </c>
      <c r="D104" s="24" t="s">
        <v>111</v>
      </c>
      <c r="E104" s="111">
        <f>VLOOKUP(B104,[5]查询时间段分门店销售汇总!$D:$M,10,0)</f>
        <v>7104.78333333333</v>
      </c>
      <c r="F104" s="112" t="str">
        <f>VLOOKUP(B104,[5]查询时间段分门店销售汇总!$D:$O,12,0)</f>
        <v>25.9%</v>
      </c>
      <c r="G104" s="24">
        <f>VLOOKUP(B104,[7]pk分组及任务!$B:$L,11,0)</f>
        <v>10360</v>
      </c>
      <c r="H104" s="125">
        <f>VLOOKUP(B104,[7]pk分组及任务!$B:$N,13,0)</f>
        <v>0.256542</v>
      </c>
      <c r="I104" s="117">
        <v>11400.1433333333</v>
      </c>
      <c r="J104" s="113">
        <f>VLOOKUP(B104,'[6]2023.01新'!$A$1:$Q$65536,17,0)</f>
        <v>4761</v>
      </c>
      <c r="K104" s="130">
        <f>VLOOKUP(B104,'[6]2023.01新'!$A$1:$G$65536,7,0)</f>
        <v>0.3289</v>
      </c>
      <c r="L104" s="131">
        <f>(220/110)*J104</f>
        <v>9522</v>
      </c>
      <c r="M104" s="132">
        <f t="shared" si="23"/>
        <v>1</v>
      </c>
      <c r="N104" s="131">
        <f t="shared" si="24"/>
        <v>2460.68884285715</v>
      </c>
      <c r="O104" s="116">
        <f t="shared" si="22"/>
        <v>0.258421428571429</v>
      </c>
      <c r="P104" s="133">
        <f t="shared" si="32"/>
        <v>-838</v>
      </c>
      <c r="Q104" s="24">
        <v>9522</v>
      </c>
      <c r="R104" s="146">
        <f t="shared" si="34"/>
        <v>2608.33017342858</v>
      </c>
      <c r="S104" s="125">
        <v>0.273926714285715</v>
      </c>
      <c r="T104" s="117">
        <f t="shared" si="35"/>
        <v>10387.6363636364</v>
      </c>
      <c r="U104" s="117">
        <f t="shared" si="36"/>
        <v>2684.38782857144</v>
      </c>
      <c r="V104" s="116">
        <v>0.258421428571429</v>
      </c>
      <c r="W104" s="114">
        <f t="shared" si="37"/>
        <v>6925.09090909091</v>
      </c>
      <c r="X104" s="114">
        <f t="shared" si="38"/>
        <v>2263.42701</v>
      </c>
      <c r="Y104" s="115">
        <v>0.326844375000001</v>
      </c>
      <c r="Z104" s="117">
        <f t="shared" si="39"/>
        <v>7790.72727272727</v>
      </c>
      <c r="AA104" s="117">
        <f t="shared" si="40"/>
        <v>2425.10036785715</v>
      </c>
      <c r="AB104" s="116">
        <v>0.311280357142858</v>
      </c>
    </row>
    <row r="105" s="110" customFormat="1" spans="1:28">
      <c r="A105" s="24">
        <v>55</v>
      </c>
      <c r="B105" s="24">
        <v>754</v>
      </c>
      <c r="C105" s="24" t="s">
        <v>138</v>
      </c>
      <c r="D105" s="24" t="s">
        <v>56</v>
      </c>
      <c r="E105" s="111">
        <f>VLOOKUP(B105,[4]查询时间段分门店销售汇总!$D:$M,10,0)</f>
        <v>7806.01142857143</v>
      </c>
      <c r="F105" s="112" t="str">
        <f>VLOOKUP(B105,[5]查询时间段分门店销售汇总!$D:$O,12,0)</f>
        <v>23.91%</v>
      </c>
      <c r="G105" s="24">
        <f>VLOOKUP(B105,[7]pk分组及任务!$B:$L,11,0)</f>
        <v>9275</v>
      </c>
      <c r="H105" s="125">
        <f>VLOOKUP(B105,[7]pk分组及任务!$B:$N,13,0)</f>
        <v>0.2262</v>
      </c>
      <c r="I105" s="117">
        <v>6171.04</v>
      </c>
      <c r="J105" s="113">
        <f>VLOOKUP(B105,'[6]2023.01新'!$A$1:$Q$65536,17,0)</f>
        <v>4752</v>
      </c>
      <c r="K105" s="130">
        <f>VLOOKUP(B105,'[6]2023.01新'!$A$1:$G$65536,7,0)</f>
        <v>0.29</v>
      </c>
      <c r="L105" s="131">
        <f>(220/110)*J105</f>
        <v>9504</v>
      </c>
      <c r="M105" s="132">
        <f t="shared" si="23"/>
        <v>1</v>
      </c>
      <c r="N105" s="131">
        <f t="shared" si="24"/>
        <v>2165.55428571429</v>
      </c>
      <c r="O105" s="116">
        <f t="shared" si="22"/>
        <v>0.227857142857143</v>
      </c>
      <c r="P105" s="133">
        <f t="shared" si="32"/>
        <v>229</v>
      </c>
      <c r="Q105" s="24">
        <v>9504</v>
      </c>
      <c r="R105" s="146">
        <f t="shared" si="34"/>
        <v>2295.48754285714</v>
      </c>
      <c r="S105" s="125">
        <v>0.241528571428572</v>
      </c>
      <c r="T105" s="117">
        <f t="shared" si="35"/>
        <v>10368</v>
      </c>
      <c r="U105" s="117">
        <f t="shared" si="36"/>
        <v>2362.42285714286</v>
      </c>
      <c r="V105" s="116">
        <v>0.227857142857143</v>
      </c>
      <c r="W105" s="114">
        <f t="shared" si="37"/>
        <v>6912</v>
      </c>
      <c r="X105" s="114">
        <f t="shared" si="38"/>
        <v>1991.952</v>
      </c>
      <c r="Y105" s="115">
        <v>0.2881875</v>
      </c>
      <c r="Z105" s="117">
        <f t="shared" si="39"/>
        <v>7776</v>
      </c>
      <c r="AA105" s="117">
        <f t="shared" si="40"/>
        <v>2134.23428571429</v>
      </c>
      <c r="AB105" s="116">
        <v>0.274464285714286</v>
      </c>
    </row>
    <row r="106" s="110" customFormat="1" spans="1:28">
      <c r="A106" s="24">
        <v>6</v>
      </c>
      <c r="B106" s="24">
        <v>119263</v>
      </c>
      <c r="C106" s="24" t="s">
        <v>139</v>
      </c>
      <c r="D106" s="24" t="s">
        <v>54</v>
      </c>
      <c r="E106" s="111">
        <f>VLOOKUP(B106,[5]查询时间段分门店销售汇总!$D:$M,10,0)</f>
        <v>6295.16333333333</v>
      </c>
      <c r="F106" s="112" t="str">
        <f>VLOOKUP(B106,[5]查询时间段分门店销售汇总!$D:$O,12,0)</f>
        <v>21.89%</v>
      </c>
      <c r="G106" s="24">
        <f>VLOOKUP(B106,[7]pk分组及任务!$B:$L,11,0)</f>
        <v>7680</v>
      </c>
      <c r="H106" s="125">
        <f>VLOOKUP(B106,[7]pk分组及任务!$B:$N,13,0)</f>
        <v>0.2028</v>
      </c>
      <c r="I106" s="117">
        <v>10463.1533333333</v>
      </c>
      <c r="J106" s="113">
        <f>VLOOKUP(B106,'[6]2023.01新'!$A$1:$Q$65536,17,0)</f>
        <v>5175</v>
      </c>
      <c r="K106" s="130">
        <f>VLOOKUP(B106,'[6]2023.01新'!$A$1:$G$65536,7,0)</f>
        <v>0.26</v>
      </c>
      <c r="L106" s="134">
        <v>9500</v>
      </c>
      <c r="M106" s="132">
        <f t="shared" si="23"/>
        <v>0.835748792270531</v>
      </c>
      <c r="N106" s="131">
        <f t="shared" si="24"/>
        <v>1940.71428571428</v>
      </c>
      <c r="O106" s="116">
        <f t="shared" si="22"/>
        <v>0.204285714285714</v>
      </c>
      <c r="P106" s="133">
        <f t="shared" si="32"/>
        <v>1820</v>
      </c>
      <c r="Q106" s="24">
        <v>9500</v>
      </c>
      <c r="R106" s="146">
        <f t="shared" si="34"/>
        <v>2057.15714285714</v>
      </c>
      <c r="S106" s="125">
        <v>0.216542857142857</v>
      </c>
      <c r="T106" s="117">
        <f t="shared" si="35"/>
        <v>10363.6363636364</v>
      </c>
      <c r="U106" s="117">
        <f t="shared" si="36"/>
        <v>2117.14285714286</v>
      </c>
      <c r="V106" s="116">
        <v>0.204285714285714</v>
      </c>
      <c r="W106" s="114">
        <f t="shared" si="37"/>
        <v>6909.09090909091</v>
      </c>
      <c r="X106" s="114">
        <f t="shared" si="38"/>
        <v>1785.13636363636</v>
      </c>
      <c r="Y106" s="115">
        <v>0.258375</v>
      </c>
      <c r="Z106" s="117">
        <f t="shared" si="39"/>
        <v>7772.72727272727</v>
      </c>
      <c r="AA106" s="117">
        <f t="shared" si="40"/>
        <v>1912.6461038961</v>
      </c>
      <c r="AB106" s="116">
        <v>0.246071428571428</v>
      </c>
    </row>
    <row r="107" s="110" customFormat="1" spans="1:28">
      <c r="A107" s="24">
        <v>32</v>
      </c>
      <c r="B107" s="24">
        <v>102479</v>
      </c>
      <c r="C107" s="24" t="s">
        <v>140</v>
      </c>
      <c r="D107" s="24" t="s">
        <v>30</v>
      </c>
      <c r="E107" s="111">
        <f>VLOOKUP(B107,[4]查询时间段分门店销售汇总!$D:$M,10,0)</f>
        <v>6746.67428571429</v>
      </c>
      <c r="F107" s="112" t="str">
        <f>VLOOKUP(B107,[5]查询时间段分门店销售汇总!$D:$O,12,0)</f>
        <v>21.99%</v>
      </c>
      <c r="G107" s="24">
        <f>VLOOKUP(B107,[7]pk分组及任务!$B:$L,11,0)</f>
        <v>9120</v>
      </c>
      <c r="H107" s="125">
        <f>VLOOKUP(B107,[7]pk分组及任务!$B:$N,13,0)</f>
        <v>0.277212</v>
      </c>
      <c r="I107" s="117">
        <v>8404.91333333333</v>
      </c>
      <c r="J107" s="113">
        <f>VLOOKUP(B107,'[6]2023.01新'!$A$1:$Q$65536,17,0)</f>
        <v>5060</v>
      </c>
      <c r="K107" s="130">
        <f>VLOOKUP(B107,'[6]2023.01新'!$A$1:$G$65536,7,0)</f>
        <v>0.3554</v>
      </c>
      <c r="L107" s="134">
        <v>9500</v>
      </c>
      <c r="M107" s="132">
        <f t="shared" si="23"/>
        <v>0.877470355731225</v>
      </c>
      <c r="N107" s="131">
        <f t="shared" si="24"/>
        <v>2652.80714285714</v>
      </c>
      <c r="O107" s="116">
        <f t="shared" si="22"/>
        <v>0.279242857142857</v>
      </c>
      <c r="P107" s="133">
        <f t="shared" si="32"/>
        <v>380</v>
      </c>
      <c r="Q107" s="24">
        <v>9500</v>
      </c>
      <c r="R107" s="146">
        <f t="shared" si="34"/>
        <v>2811.97557142857</v>
      </c>
      <c r="S107" s="125">
        <v>0.295997428571428</v>
      </c>
      <c r="T107" s="117">
        <f t="shared" si="35"/>
        <v>10363.6363636364</v>
      </c>
      <c r="U107" s="117">
        <f t="shared" si="36"/>
        <v>2893.97142857144</v>
      </c>
      <c r="V107" s="116">
        <v>0.279242857142857</v>
      </c>
      <c r="W107" s="114">
        <f t="shared" si="37"/>
        <v>6909.09090909091</v>
      </c>
      <c r="X107" s="114">
        <f t="shared" si="38"/>
        <v>2440.14409090909</v>
      </c>
      <c r="Y107" s="115">
        <v>0.35317875</v>
      </c>
      <c r="Z107" s="117">
        <f t="shared" si="39"/>
        <v>7772.72727272727</v>
      </c>
      <c r="AA107" s="117">
        <f t="shared" si="40"/>
        <v>2614.4400974026</v>
      </c>
      <c r="AB107" s="116">
        <v>0.336360714285714</v>
      </c>
    </row>
    <row r="108" s="110" customFormat="1" spans="1:28">
      <c r="A108" s="24">
        <v>31</v>
      </c>
      <c r="B108" s="24">
        <v>733</v>
      </c>
      <c r="C108" s="24" t="s">
        <v>141</v>
      </c>
      <c r="D108" s="24" t="s">
        <v>38</v>
      </c>
      <c r="E108" s="111">
        <f>VLOOKUP(B108,[5]查询时间段分门店销售汇总!$D:$M,10,0)</f>
        <v>7578.63666666667</v>
      </c>
      <c r="F108" s="112" t="str">
        <f>VLOOKUP(B108,[5]查询时间段分门店销售汇总!$D:$O,12,0)</f>
        <v>28.98%</v>
      </c>
      <c r="G108" s="24">
        <f>VLOOKUP(B108,[7]pk分组及任务!$B:$L,11,0)</f>
        <v>9120</v>
      </c>
      <c r="H108" s="125">
        <f>VLOOKUP(B108,[7]pk分组及任务!$B:$N,13,0)</f>
        <v>0.271128</v>
      </c>
      <c r="I108" s="117">
        <v>6690.2</v>
      </c>
      <c r="J108" s="113">
        <f>VLOOKUP(B108,'[6]2023.01新'!$A$1:$Q$65536,17,0)</f>
        <v>5060</v>
      </c>
      <c r="K108" s="130">
        <f>VLOOKUP(B108,'[6]2023.01新'!$A$1:$G$65536,7,0)</f>
        <v>0.3476</v>
      </c>
      <c r="L108" s="134">
        <v>9500</v>
      </c>
      <c r="M108" s="132">
        <f t="shared" si="23"/>
        <v>0.877470355731225</v>
      </c>
      <c r="N108" s="131">
        <f t="shared" si="24"/>
        <v>2594.58571428572</v>
      </c>
      <c r="O108" s="116">
        <f t="shared" si="22"/>
        <v>0.273114285714286</v>
      </c>
      <c r="P108" s="133">
        <f t="shared" si="32"/>
        <v>380</v>
      </c>
      <c r="Q108" s="24">
        <v>9500</v>
      </c>
      <c r="R108" s="146">
        <f t="shared" si="34"/>
        <v>2750.26085714286</v>
      </c>
      <c r="S108" s="125">
        <v>0.289501142857143</v>
      </c>
      <c r="T108" s="117">
        <f t="shared" si="35"/>
        <v>10363.6363636364</v>
      </c>
      <c r="U108" s="117">
        <f t="shared" si="36"/>
        <v>2830.45714285716</v>
      </c>
      <c r="V108" s="116">
        <v>0.273114285714286</v>
      </c>
      <c r="W108" s="114">
        <f t="shared" si="37"/>
        <v>6909.09090909091</v>
      </c>
      <c r="X108" s="114">
        <f t="shared" si="38"/>
        <v>2386.59</v>
      </c>
      <c r="Y108" s="115">
        <v>0.3454275</v>
      </c>
      <c r="Z108" s="117">
        <f t="shared" si="39"/>
        <v>7772.72727272727</v>
      </c>
      <c r="AA108" s="117">
        <f t="shared" si="40"/>
        <v>2557.06071428572</v>
      </c>
      <c r="AB108" s="116">
        <v>0.328978571428572</v>
      </c>
    </row>
    <row r="109" s="110" customFormat="1" spans="1:28">
      <c r="A109" s="24">
        <v>120</v>
      </c>
      <c r="B109" s="24">
        <v>104430</v>
      </c>
      <c r="C109" s="24" t="s">
        <v>142</v>
      </c>
      <c r="D109" s="24" t="s">
        <v>38</v>
      </c>
      <c r="E109" s="111">
        <f>VLOOKUP(B109,[5]查询时间段分门店销售汇总!$D:$M,10,0)</f>
        <v>8293.35666666667</v>
      </c>
      <c r="F109" s="112" t="str">
        <f>VLOOKUP(B109,[5]查询时间段分门店销售汇总!$D:$O,12,0)</f>
        <v>24.5%</v>
      </c>
      <c r="G109" s="24">
        <f>VLOOKUP(B109,[7]pk分组及任务!$B:$L,11,0)</f>
        <v>9360</v>
      </c>
      <c r="H109" s="125">
        <f>VLOOKUP(B109,[7]pk分组及任务!$B:$N,13,0)</f>
        <v>0.247572</v>
      </c>
      <c r="I109" s="117">
        <v>7871.09</v>
      </c>
      <c r="J109" s="113">
        <f>VLOOKUP(B109,'[6]2023.01新'!$A$1:$Q$65536,17,0)</f>
        <v>4025</v>
      </c>
      <c r="K109" s="130">
        <f>VLOOKUP(B109,'[6]2023.01新'!$A$1:$G$65536,7,0)</f>
        <v>0.3174</v>
      </c>
      <c r="L109" s="134">
        <v>9500</v>
      </c>
      <c r="M109" s="132">
        <f t="shared" si="23"/>
        <v>1.36024844720497</v>
      </c>
      <c r="N109" s="131">
        <f t="shared" si="24"/>
        <v>2369.16428571428</v>
      </c>
      <c r="O109" s="116">
        <f t="shared" si="22"/>
        <v>0.249385714285714</v>
      </c>
      <c r="P109" s="133">
        <f t="shared" si="32"/>
        <v>140</v>
      </c>
      <c r="Q109" s="24">
        <v>9500</v>
      </c>
      <c r="R109" s="146">
        <f t="shared" si="34"/>
        <v>2511.31414285714</v>
      </c>
      <c r="S109" s="125">
        <v>0.264348857142857</v>
      </c>
      <c r="T109" s="117">
        <f t="shared" si="35"/>
        <v>10363.6363636364</v>
      </c>
      <c r="U109" s="117">
        <f t="shared" si="36"/>
        <v>2584.54285714286</v>
      </c>
      <c r="V109" s="116">
        <v>0.249385714285714</v>
      </c>
      <c r="W109" s="114">
        <f t="shared" si="37"/>
        <v>6909.09090909091</v>
      </c>
      <c r="X109" s="114">
        <f t="shared" si="38"/>
        <v>2179.23954545454</v>
      </c>
      <c r="Y109" s="115">
        <v>0.31541625</v>
      </c>
      <c r="Z109" s="117">
        <f t="shared" si="39"/>
        <v>7772.72727272727</v>
      </c>
      <c r="AA109" s="117">
        <f t="shared" si="40"/>
        <v>2334.89951298701</v>
      </c>
      <c r="AB109" s="116">
        <v>0.300396428571428</v>
      </c>
    </row>
    <row r="110" s="110" customFormat="1" spans="1:28">
      <c r="A110" s="24">
        <v>121</v>
      </c>
      <c r="B110" s="24">
        <v>117310</v>
      </c>
      <c r="C110" s="24" t="s">
        <v>143</v>
      </c>
      <c r="D110" s="24" t="s">
        <v>33</v>
      </c>
      <c r="E110" s="111">
        <f>VLOOKUP(B110,[5]查询时间段分门店销售汇总!$D:$M,10,0)</f>
        <v>8001.07333333333</v>
      </c>
      <c r="F110" s="112" t="str">
        <f>VLOOKUP(B110,[5]查询时间段分门店销售汇总!$D:$O,12,0)</f>
        <v>24.97%</v>
      </c>
      <c r="G110" s="24">
        <f>VLOOKUP(B110,[7]pk分组及任务!$B:$L,11,0)</f>
        <v>10080</v>
      </c>
      <c r="H110" s="125">
        <f>VLOOKUP(B110,[7]pk分组及任务!$B:$N,13,0)</f>
        <v>0.236574</v>
      </c>
      <c r="I110" s="117">
        <v>13328.9066666667</v>
      </c>
      <c r="J110" s="113">
        <f>VLOOKUP(B110,'[6]2023.01新'!$A$1:$Q$65536,17,0)</f>
        <v>4364.25</v>
      </c>
      <c r="K110" s="130">
        <f>VLOOKUP(B110,'[6]2023.01新'!$A$1:$G$65536,7,0)</f>
        <v>0.3033</v>
      </c>
      <c r="L110" s="131">
        <v>9500</v>
      </c>
      <c r="M110" s="132">
        <f t="shared" si="23"/>
        <v>1.1767772240362</v>
      </c>
      <c r="N110" s="131">
        <f t="shared" si="24"/>
        <v>2263.91785714286</v>
      </c>
      <c r="O110" s="116">
        <f t="shared" si="22"/>
        <v>0.238307142857143</v>
      </c>
      <c r="P110" s="133">
        <f t="shared" si="32"/>
        <v>-580</v>
      </c>
      <c r="Q110" s="24">
        <v>9500</v>
      </c>
      <c r="R110" s="146">
        <f t="shared" si="34"/>
        <v>2399.75292857143</v>
      </c>
      <c r="S110" s="125">
        <v>0.252605571428572</v>
      </c>
      <c r="T110" s="117">
        <f t="shared" si="35"/>
        <v>10363.6363636364</v>
      </c>
      <c r="U110" s="117">
        <f t="shared" si="36"/>
        <v>2469.72857142858</v>
      </c>
      <c r="V110" s="116">
        <v>0.238307142857143</v>
      </c>
      <c r="W110" s="114">
        <f t="shared" si="37"/>
        <v>6909.09090909091</v>
      </c>
      <c r="X110" s="114">
        <f t="shared" si="38"/>
        <v>2082.43022727273</v>
      </c>
      <c r="Y110" s="115">
        <v>0.301404375</v>
      </c>
      <c r="Z110" s="117">
        <f t="shared" si="39"/>
        <v>7772.72727272727</v>
      </c>
      <c r="AA110" s="117">
        <f t="shared" si="40"/>
        <v>2231.17524350649</v>
      </c>
      <c r="AB110" s="116">
        <v>0.287051785714286</v>
      </c>
    </row>
    <row r="111" s="110" customFormat="1" spans="1:28">
      <c r="A111" s="24">
        <v>122</v>
      </c>
      <c r="B111" s="24">
        <v>704</v>
      </c>
      <c r="C111" s="24" t="s">
        <v>144</v>
      </c>
      <c r="D111" s="24" t="s">
        <v>111</v>
      </c>
      <c r="E111" s="111">
        <f>VLOOKUP(B111,[5]查询时间段分门店销售汇总!$D:$M,10,0)</f>
        <v>9656.89666666667</v>
      </c>
      <c r="F111" s="112" t="str">
        <f>VLOOKUP(B111,[5]查询时间段分门店销售汇总!$D:$O,12,0)</f>
        <v>21.04%</v>
      </c>
      <c r="G111" s="24">
        <f>VLOOKUP(B111,[7]pk分组及任务!$B:$L,11,0)</f>
        <v>11480</v>
      </c>
      <c r="H111" s="125">
        <f>VLOOKUP(B111,[7]pk分组及任务!$B:$N,13,0)</f>
        <v>0.233142</v>
      </c>
      <c r="I111" s="117">
        <v>11646.32</v>
      </c>
      <c r="J111" s="113">
        <f>VLOOKUP(B111,'[6]2023.01新'!$A$1:$Q$65536,17,0)</f>
        <v>5060</v>
      </c>
      <c r="K111" s="130">
        <f>VLOOKUP(B111,'[6]2023.01新'!$A$1:$G$65536,7,0)</f>
        <v>0.2989</v>
      </c>
      <c r="L111" s="134">
        <v>9500</v>
      </c>
      <c r="M111" s="132">
        <f t="shared" si="23"/>
        <v>0.877470355731225</v>
      </c>
      <c r="N111" s="131">
        <f t="shared" si="24"/>
        <v>2231.075</v>
      </c>
      <c r="O111" s="116">
        <f t="shared" si="22"/>
        <v>0.23485</v>
      </c>
      <c r="P111" s="133">
        <f t="shared" si="32"/>
        <v>-1980</v>
      </c>
      <c r="Q111" s="24">
        <v>9500</v>
      </c>
      <c r="R111" s="146">
        <f t="shared" si="34"/>
        <v>2364.9395</v>
      </c>
      <c r="S111" s="125">
        <v>0.248941</v>
      </c>
      <c r="T111" s="117">
        <f t="shared" si="35"/>
        <v>10363.6363636364</v>
      </c>
      <c r="U111" s="117">
        <f t="shared" si="36"/>
        <v>2433.90000000001</v>
      </c>
      <c r="V111" s="116">
        <v>0.23485</v>
      </c>
      <c r="W111" s="114">
        <f t="shared" si="37"/>
        <v>6909.09090909091</v>
      </c>
      <c r="X111" s="114">
        <f t="shared" si="38"/>
        <v>2052.22022727273</v>
      </c>
      <c r="Y111" s="115">
        <v>0.297031875</v>
      </c>
      <c r="Z111" s="117">
        <f t="shared" si="39"/>
        <v>7772.72727272727</v>
      </c>
      <c r="AA111" s="117">
        <f t="shared" si="40"/>
        <v>2198.80738636364</v>
      </c>
      <c r="AB111" s="116">
        <v>0.2828875</v>
      </c>
    </row>
    <row r="112" s="110" customFormat="1" spans="1:28">
      <c r="A112" s="24">
        <v>12</v>
      </c>
      <c r="B112" s="24">
        <v>118951</v>
      </c>
      <c r="C112" s="24" t="s">
        <v>145</v>
      </c>
      <c r="D112" s="24" t="s">
        <v>54</v>
      </c>
      <c r="E112" s="111">
        <f>VLOOKUP(B112,[5]查询时间段分门店销售汇总!$D:$M,10,0)</f>
        <v>6001.56333333333</v>
      </c>
      <c r="F112" s="112" t="str">
        <f>VLOOKUP(B112,[5]查询时间段分门店销售汇总!$D:$O,12,0)</f>
        <v>24.67%</v>
      </c>
      <c r="G112" s="24">
        <f>VLOOKUP(B112,[7]pk分组及任务!$B:$L,11,0)</f>
        <v>8400</v>
      </c>
      <c r="H112" s="125">
        <f>VLOOKUP(B112,[7]pk分组及任务!$B:$N,13,0)</f>
        <v>0.241254</v>
      </c>
      <c r="I112" s="117">
        <v>7888.73666666667</v>
      </c>
      <c r="J112" s="113">
        <f>VLOOKUP(B112,'[6]2023.01新'!$A$1:$Q$65536,17,0)</f>
        <v>5175</v>
      </c>
      <c r="K112" s="130">
        <f>VLOOKUP(B112,'[6]2023.01新'!$A$1:$G$65536,7,0)</f>
        <v>0.3093</v>
      </c>
      <c r="L112" s="134">
        <v>9400</v>
      </c>
      <c r="M112" s="132">
        <f t="shared" si="23"/>
        <v>0.816425120772947</v>
      </c>
      <c r="N112" s="131">
        <f t="shared" si="24"/>
        <v>2284.40142857143</v>
      </c>
      <c r="O112" s="116">
        <f t="shared" si="22"/>
        <v>0.243021428571429</v>
      </c>
      <c r="P112" s="133">
        <f t="shared" si="32"/>
        <v>1000</v>
      </c>
      <c r="Q112" s="24">
        <v>9400</v>
      </c>
      <c r="R112" s="146">
        <f t="shared" si="34"/>
        <v>2421.46551428572</v>
      </c>
      <c r="S112" s="125">
        <v>0.257602714285715</v>
      </c>
      <c r="T112" s="117">
        <f t="shared" si="35"/>
        <v>10254.5454545455</v>
      </c>
      <c r="U112" s="117">
        <f t="shared" si="36"/>
        <v>2492.0742857143</v>
      </c>
      <c r="V112" s="116">
        <v>0.243021428571429</v>
      </c>
      <c r="W112" s="114">
        <f t="shared" si="37"/>
        <v>6836.36363636364</v>
      </c>
      <c r="X112" s="114">
        <f t="shared" si="38"/>
        <v>2101.27172727273</v>
      </c>
      <c r="Y112" s="115">
        <v>0.307366875000001</v>
      </c>
      <c r="Z112" s="117">
        <f t="shared" si="39"/>
        <v>7690.90909090909</v>
      </c>
      <c r="AA112" s="117">
        <f t="shared" si="40"/>
        <v>2251.36256493507</v>
      </c>
      <c r="AB112" s="116">
        <v>0.292730357142858</v>
      </c>
    </row>
    <row r="113" s="110" customFormat="1" spans="1:28">
      <c r="A113" s="24">
        <v>16</v>
      </c>
      <c r="B113" s="24">
        <v>104429</v>
      </c>
      <c r="C113" s="24" t="s">
        <v>146</v>
      </c>
      <c r="D113" s="24" t="s">
        <v>54</v>
      </c>
      <c r="E113" s="111">
        <f>VLOOKUP(B113,[5]查询时间段分门店销售汇总!$D:$M,10,0)</f>
        <v>5555.13</v>
      </c>
      <c r="F113" s="112" t="str">
        <f>VLOOKUP(B113,[5]查询时间段分门店销售汇总!$D:$O,12,0)</f>
        <v>16.04%</v>
      </c>
      <c r="G113" s="24">
        <f>VLOOKUP(B113,[7]pk分组及任务!$B:$L,11,0)</f>
        <v>8400</v>
      </c>
      <c r="H113" s="125">
        <f>VLOOKUP(B113,[7]pk分组及任务!$B:$N,13,0)</f>
        <v>0.177762</v>
      </c>
      <c r="I113" s="117">
        <v>7411.38</v>
      </c>
      <c r="J113" s="113">
        <f>VLOOKUP(B113,'[6]2023.01新'!$A$1:$Q$65536,17,0)</f>
        <v>5060</v>
      </c>
      <c r="K113" s="130">
        <f>VLOOKUP(B113,'[6]2023.01新'!$A$1:$G$65536,7,0)</f>
        <v>0.2279</v>
      </c>
      <c r="L113" s="134">
        <v>9400</v>
      </c>
      <c r="M113" s="132">
        <f t="shared" si="23"/>
        <v>0.857707509881423</v>
      </c>
      <c r="N113" s="131">
        <f t="shared" si="24"/>
        <v>1683.20428571429</v>
      </c>
      <c r="O113" s="116">
        <f t="shared" si="22"/>
        <v>0.179064285714286</v>
      </c>
      <c r="P113" s="133">
        <f t="shared" si="32"/>
        <v>1000</v>
      </c>
      <c r="Q113" s="24">
        <v>9400</v>
      </c>
      <c r="R113" s="146">
        <f t="shared" si="34"/>
        <v>1784.19654285715</v>
      </c>
      <c r="S113" s="125">
        <v>0.189808142857143</v>
      </c>
      <c r="T113" s="117">
        <f t="shared" si="35"/>
        <v>10254.5454545455</v>
      </c>
      <c r="U113" s="117">
        <f t="shared" si="36"/>
        <v>1836.22285714287</v>
      </c>
      <c r="V113" s="116">
        <v>0.179064285714286</v>
      </c>
      <c r="W113" s="114">
        <f t="shared" si="37"/>
        <v>6836.36363636364</v>
      </c>
      <c r="X113" s="114">
        <f t="shared" si="38"/>
        <v>1548.26972727273</v>
      </c>
      <c r="Y113" s="115">
        <v>0.226475625</v>
      </c>
      <c r="Z113" s="117">
        <f t="shared" si="39"/>
        <v>7690.90909090909</v>
      </c>
      <c r="AA113" s="117">
        <f t="shared" si="40"/>
        <v>1658.86042207792</v>
      </c>
      <c r="AB113" s="116">
        <v>0.215691071428572</v>
      </c>
    </row>
    <row r="114" s="110" customFormat="1" spans="1:28">
      <c r="A114" s="24">
        <v>23</v>
      </c>
      <c r="B114" s="24">
        <v>104838</v>
      </c>
      <c r="C114" s="24" t="s">
        <v>147</v>
      </c>
      <c r="D114" s="24" t="s">
        <v>56</v>
      </c>
      <c r="E114" s="111">
        <f>VLOOKUP(B114,[4]查询时间段分门店销售汇总!$D:$M,10,0)</f>
        <v>3516.14857142857</v>
      </c>
      <c r="F114" s="112" t="str">
        <f>VLOOKUP(B114,[5]查询时间段分门店销售汇总!$D:$O,12,0)</f>
        <v>24.61%</v>
      </c>
      <c r="G114" s="24">
        <f>VLOOKUP(B114,[7]pk分组及任务!$B:$L,11,0)</f>
        <v>8910</v>
      </c>
      <c r="H114" s="125">
        <f>VLOOKUP(B114,[7]pk分组及任务!$B:$N,13,0)</f>
        <v>0.2418</v>
      </c>
      <c r="I114" s="117">
        <v>5156.11666666667</v>
      </c>
      <c r="J114" s="113">
        <f>VLOOKUP(B114,'[6]2023.01新'!$A$1:$Q$65536,17,0)</f>
        <v>5025.5</v>
      </c>
      <c r="K114" s="130">
        <f>VLOOKUP(B114,'[6]2023.01新'!$A$1:$G$65536,7,0)</f>
        <v>0.31</v>
      </c>
      <c r="L114" s="134">
        <v>9400</v>
      </c>
      <c r="M114" s="132">
        <f t="shared" si="23"/>
        <v>0.870460650681524</v>
      </c>
      <c r="N114" s="131">
        <f t="shared" si="24"/>
        <v>2289.57142857143</v>
      </c>
      <c r="O114" s="116">
        <f t="shared" si="22"/>
        <v>0.243571428571429</v>
      </c>
      <c r="P114" s="133">
        <f t="shared" si="32"/>
        <v>490</v>
      </c>
      <c r="Q114" s="24">
        <v>9400</v>
      </c>
      <c r="R114" s="146">
        <f t="shared" si="34"/>
        <v>2426.94571428572</v>
      </c>
      <c r="S114" s="125">
        <v>0.258185714285715</v>
      </c>
      <c r="T114" s="117">
        <f t="shared" si="35"/>
        <v>10254.5454545455</v>
      </c>
      <c r="U114" s="117">
        <f t="shared" si="36"/>
        <v>2497.7142857143</v>
      </c>
      <c r="V114" s="116">
        <v>0.243571428571429</v>
      </c>
      <c r="W114" s="114">
        <f t="shared" si="37"/>
        <v>6836.36363636364</v>
      </c>
      <c r="X114" s="114">
        <f t="shared" si="38"/>
        <v>2106.02727272728</v>
      </c>
      <c r="Y114" s="115">
        <v>0.308062500000001</v>
      </c>
      <c r="Z114" s="117">
        <f t="shared" si="39"/>
        <v>7690.90909090909</v>
      </c>
      <c r="AA114" s="117">
        <f t="shared" si="40"/>
        <v>2256.4577922078</v>
      </c>
      <c r="AB114" s="116">
        <v>0.293392857142858</v>
      </c>
    </row>
    <row r="115" s="110" customFormat="1" spans="1:28">
      <c r="A115" s="24">
        <v>63</v>
      </c>
      <c r="B115" s="24">
        <v>727</v>
      </c>
      <c r="C115" s="24" t="s">
        <v>148</v>
      </c>
      <c r="D115" s="24" t="s">
        <v>33</v>
      </c>
      <c r="E115" s="111">
        <f>VLOOKUP(B115,[5]查询时间段分门店销售汇总!$D:$M,10,0)</f>
        <v>6862.94</v>
      </c>
      <c r="F115" s="112" t="str">
        <f>VLOOKUP(B115,[5]查询时间段分门店销售汇总!$D:$O,12,0)</f>
        <v>26.64%</v>
      </c>
      <c r="G115" s="24">
        <f>VLOOKUP(B115,[7]pk分组及任务!$B:$L,11,0)</f>
        <v>9120</v>
      </c>
      <c r="H115" s="125">
        <f>VLOOKUP(B115,[7]pk分组及任务!$B:$N,13,0)</f>
        <v>0.244374</v>
      </c>
      <c r="I115" s="117">
        <v>7115.05333333333</v>
      </c>
      <c r="J115" s="113">
        <f>VLOOKUP(B115,'[6]2023.01新'!$A$1:$Q$65536,17,0)</f>
        <v>4620</v>
      </c>
      <c r="K115" s="130">
        <f>VLOOKUP(B115,'[6]2023.01新'!$A$1:$G$65536,7,0)</f>
        <v>0.3133</v>
      </c>
      <c r="L115" s="131">
        <f>(220/110)*J115</f>
        <v>9240</v>
      </c>
      <c r="M115" s="132">
        <f t="shared" si="23"/>
        <v>1</v>
      </c>
      <c r="N115" s="131">
        <f t="shared" si="24"/>
        <v>2274.558</v>
      </c>
      <c r="O115" s="116">
        <f t="shared" si="22"/>
        <v>0.246164285714286</v>
      </c>
      <c r="P115" s="133">
        <f t="shared" si="32"/>
        <v>120</v>
      </c>
      <c r="Q115" s="24">
        <v>9240</v>
      </c>
      <c r="R115" s="146">
        <f t="shared" si="34"/>
        <v>2411.03148</v>
      </c>
      <c r="S115" s="125">
        <v>0.260934142857143</v>
      </c>
      <c r="T115" s="117">
        <f t="shared" si="35"/>
        <v>10080</v>
      </c>
      <c r="U115" s="117">
        <f t="shared" si="36"/>
        <v>2481.336</v>
      </c>
      <c r="V115" s="116">
        <v>0.246164285714286</v>
      </c>
      <c r="W115" s="114">
        <f t="shared" si="37"/>
        <v>6720</v>
      </c>
      <c r="X115" s="114">
        <f t="shared" si="38"/>
        <v>2092.2174</v>
      </c>
      <c r="Y115" s="115">
        <v>0.311341875</v>
      </c>
      <c r="Z115" s="117">
        <f t="shared" si="39"/>
        <v>7560</v>
      </c>
      <c r="AA115" s="117">
        <f t="shared" si="40"/>
        <v>2241.6615</v>
      </c>
      <c r="AB115" s="116">
        <v>0.296516071428572</v>
      </c>
    </row>
    <row r="116" s="110" customFormat="1" spans="1:28">
      <c r="A116" s="24">
        <v>114</v>
      </c>
      <c r="B116" s="24">
        <v>102564</v>
      </c>
      <c r="C116" s="24" t="s">
        <v>149</v>
      </c>
      <c r="D116" s="24" t="s">
        <v>40</v>
      </c>
      <c r="E116" s="111">
        <f>VLOOKUP(B116,[4]查询时间段分门店销售汇总!$D:$M,10,0)</f>
        <v>6947.46571428571</v>
      </c>
      <c r="F116" s="112" t="str">
        <f>VLOOKUP(B116,[5]查询时间段分门店销售汇总!$D:$O,12,0)</f>
        <v>21.85%</v>
      </c>
      <c r="G116" s="24">
        <f>VLOOKUP(B116,[7]pk分组及任务!$B:$L,11,0)</f>
        <v>10865</v>
      </c>
      <c r="H116" s="125">
        <f>VLOOKUP(B116,[7]pk分组及任务!$B:$N,13,0)</f>
        <v>0.234156</v>
      </c>
      <c r="I116" s="117">
        <v>9218.01333333333</v>
      </c>
      <c r="J116" s="113">
        <f>VLOOKUP(B116,'[6]2023.01新'!$A$1:$Q$65536,17,0)</f>
        <v>4887.5</v>
      </c>
      <c r="K116" s="130">
        <f>VLOOKUP(B116,'[6]2023.01新'!$A$1:$G$65536,7,0)</f>
        <v>0.3002</v>
      </c>
      <c r="L116" s="134">
        <v>9500</v>
      </c>
      <c r="M116" s="132">
        <f t="shared" si="23"/>
        <v>0.943734015345269</v>
      </c>
      <c r="N116" s="131">
        <f t="shared" si="24"/>
        <v>2240.77857142858</v>
      </c>
      <c r="O116" s="116">
        <f t="shared" si="22"/>
        <v>0.235871428571429</v>
      </c>
      <c r="P116" s="133">
        <f t="shared" si="32"/>
        <v>-1365</v>
      </c>
      <c r="Q116" s="24">
        <v>9500</v>
      </c>
      <c r="R116" s="146">
        <f t="shared" si="34"/>
        <v>2375.22528571429</v>
      </c>
      <c r="S116" s="125">
        <v>0.250023714285715</v>
      </c>
      <c r="T116" s="117">
        <f t="shared" si="35"/>
        <v>10363.6363636364</v>
      </c>
      <c r="U116" s="117">
        <f t="shared" si="36"/>
        <v>2444.48571428573</v>
      </c>
      <c r="V116" s="116">
        <v>0.235871428571429</v>
      </c>
      <c r="W116" s="114">
        <f t="shared" si="37"/>
        <v>6909.09090909091</v>
      </c>
      <c r="X116" s="114">
        <f t="shared" si="38"/>
        <v>2061.14590909091</v>
      </c>
      <c r="Y116" s="115">
        <v>0.298323750000001</v>
      </c>
      <c r="Z116" s="117">
        <f t="shared" si="39"/>
        <v>7772.72727272727</v>
      </c>
      <c r="AA116" s="117">
        <f t="shared" si="40"/>
        <v>2208.37061688312</v>
      </c>
      <c r="AB116" s="116">
        <v>0.284117857142858</v>
      </c>
    </row>
    <row r="117" s="110" customFormat="1" spans="1:28">
      <c r="A117" s="24">
        <v>49</v>
      </c>
      <c r="B117" s="24">
        <v>115971</v>
      </c>
      <c r="C117" s="24" t="s">
        <v>150</v>
      </c>
      <c r="D117" s="24" t="s">
        <v>33</v>
      </c>
      <c r="E117" s="111">
        <f>VLOOKUP(B117,[5]查询时间段分门店销售汇总!$D:$M,10,0)</f>
        <v>10871.8133333333</v>
      </c>
      <c r="F117" s="112" t="str">
        <f>VLOOKUP(B117,[5]查询时间段分门店销售汇总!$D:$O,12,0)</f>
        <v>17.66%</v>
      </c>
      <c r="G117" s="24">
        <f>VLOOKUP(B117,[7]pk分组及任务!$B:$L,11,0)</f>
        <v>8840</v>
      </c>
      <c r="H117" s="125">
        <f>VLOOKUP(B117,[7]pk分组及任务!$B:$N,13,0)</f>
        <v>0.2184</v>
      </c>
      <c r="I117" s="117">
        <v>8084.91333333333</v>
      </c>
      <c r="J117" s="113">
        <f>VLOOKUP(B117,'[6]2023.01新'!$A$1:$Q$65536,17,0)</f>
        <v>4600</v>
      </c>
      <c r="K117" s="130">
        <f>VLOOKUP(B117,'[6]2023.01新'!$A$1:$G$65536,7,0)</f>
        <v>0.28</v>
      </c>
      <c r="L117" s="131">
        <f>(220/110)*J117</f>
        <v>9200</v>
      </c>
      <c r="M117" s="132">
        <f t="shared" si="23"/>
        <v>1</v>
      </c>
      <c r="N117" s="131">
        <f t="shared" si="24"/>
        <v>2024</v>
      </c>
      <c r="O117" s="116">
        <f t="shared" si="22"/>
        <v>0.22</v>
      </c>
      <c r="P117" s="133">
        <f t="shared" si="32"/>
        <v>360</v>
      </c>
      <c r="Q117" s="24">
        <v>9200</v>
      </c>
      <c r="R117" s="146">
        <f t="shared" si="34"/>
        <v>2145.44</v>
      </c>
      <c r="S117" s="125">
        <v>0.2332</v>
      </c>
      <c r="T117" s="117">
        <f t="shared" si="35"/>
        <v>10036.3636363636</v>
      </c>
      <c r="U117" s="117">
        <f t="shared" si="36"/>
        <v>2207.99999999999</v>
      </c>
      <c r="V117" s="116">
        <v>0.22</v>
      </c>
      <c r="W117" s="114">
        <f t="shared" si="37"/>
        <v>6690.90909090909</v>
      </c>
      <c r="X117" s="114">
        <f t="shared" si="38"/>
        <v>1861.74545454546</v>
      </c>
      <c r="Y117" s="115">
        <v>0.27825</v>
      </c>
      <c r="Z117" s="117">
        <f t="shared" si="39"/>
        <v>7527.27272727273</v>
      </c>
      <c r="AA117" s="117">
        <f t="shared" si="40"/>
        <v>1994.72727272727</v>
      </c>
      <c r="AB117" s="116">
        <v>0.265</v>
      </c>
    </row>
    <row r="118" s="110" customFormat="1" spans="1:28">
      <c r="A118" s="24">
        <v>60</v>
      </c>
      <c r="B118" s="24">
        <v>104533</v>
      </c>
      <c r="C118" s="24" t="s">
        <v>151</v>
      </c>
      <c r="D118" s="24" t="s">
        <v>40</v>
      </c>
      <c r="E118" s="111">
        <f>VLOOKUP(B118,[4]查询时间段分门店销售汇总!$D:$M,10,0)</f>
        <v>4237.71</v>
      </c>
      <c r="F118" s="112" t="str">
        <f>VLOOKUP(B118,[5]查询时间段分门店销售汇总!$D:$O,12,0)</f>
        <v>23.28%</v>
      </c>
      <c r="G118" s="24">
        <f>VLOOKUP(B118,[7]pk分组及任务!$B:$L,11,0)</f>
        <v>9010</v>
      </c>
      <c r="H118" s="125">
        <f>VLOOKUP(B118,[7]pk分组及任务!$B:$N,13,0)</f>
        <v>0.262626</v>
      </c>
      <c r="I118" s="117">
        <v>6063.52333333333</v>
      </c>
      <c r="J118" s="113">
        <f>VLOOKUP(B118,'[6]2023.01新'!$A$1:$Q$65536,17,0)</f>
        <v>4600</v>
      </c>
      <c r="K118" s="130">
        <f>VLOOKUP(B118,'[6]2023.01新'!$A$1:$G$65536,7,0)</f>
        <v>0.3367</v>
      </c>
      <c r="L118" s="131">
        <f>(220/110)*J118</f>
        <v>9200</v>
      </c>
      <c r="M118" s="132">
        <f t="shared" si="23"/>
        <v>1</v>
      </c>
      <c r="N118" s="131">
        <f t="shared" si="24"/>
        <v>2433.86</v>
      </c>
      <c r="O118" s="116">
        <f t="shared" si="22"/>
        <v>0.26455</v>
      </c>
      <c r="P118" s="133">
        <f t="shared" si="32"/>
        <v>190</v>
      </c>
      <c r="Q118" s="24">
        <v>9200</v>
      </c>
      <c r="R118" s="146">
        <f t="shared" si="34"/>
        <v>2579.8916</v>
      </c>
      <c r="S118" s="125">
        <v>0.280423</v>
      </c>
      <c r="T118" s="117">
        <f t="shared" si="35"/>
        <v>10036.3636363636</v>
      </c>
      <c r="U118" s="117">
        <f t="shared" si="36"/>
        <v>2655.11999999999</v>
      </c>
      <c r="V118" s="116">
        <v>0.26455</v>
      </c>
      <c r="W118" s="114">
        <f t="shared" si="37"/>
        <v>6690.90909090909</v>
      </c>
      <c r="X118" s="114">
        <f t="shared" si="38"/>
        <v>2238.74890909091</v>
      </c>
      <c r="Y118" s="115">
        <v>0.334595625</v>
      </c>
      <c r="Z118" s="117">
        <f t="shared" si="39"/>
        <v>7527.27272727273</v>
      </c>
      <c r="AA118" s="117">
        <f t="shared" si="40"/>
        <v>2398.65954545455</v>
      </c>
      <c r="AB118" s="116">
        <v>0.3186625</v>
      </c>
    </row>
    <row r="119" s="110" customFormat="1" spans="1:28">
      <c r="A119" s="24">
        <v>81</v>
      </c>
      <c r="B119" s="24">
        <v>713</v>
      </c>
      <c r="C119" s="24" t="s">
        <v>152</v>
      </c>
      <c r="D119" s="24" t="s">
        <v>111</v>
      </c>
      <c r="E119" s="111">
        <f>VLOOKUP(B119,[5]查询时间段分门店销售汇总!$D:$M,10,0)</f>
        <v>9468.18</v>
      </c>
      <c r="F119" s="112" t="str">
        <f>VLOOKUP(B119,[5]查询时间段分门店销售汇总!$D:$O,12,0)</f>
        <v>25.94%</v>
      </c>
      <c r="G119" s="24">
        <f>VLOOKUP(B119,[7]pk分组及任务!$B:$L,11,0)</f>
        <v>9520</v>
      </c>
      <c r="H119" s="125">
        <f>VLOOKUP(B119,[7]pk分组及任务!$B:$N,13,0)</f>
        <v>0.23712</v>
      </c>
      <c r="I119" s="117">
        <v>9702.08666666667</v>
      </c>
      <c r="J119" s="113">
        <f>VLOOKUP(B119,'[6]2023.01新'!$A$1:$Q$65536,17,0)</f>
        <v>4600</v>
      </c>
      <c r="K119" s="130">
        <f>VLOOKUP(B119,'[6]2023.01新'!$A$1:$G$65536,7,0)</f>
        <v>0.304</v>
      </c>
      <c r="L119" s="131">
        <f>(220/110)*J119</f>
        <v>9200</v>
      </c>
      <c r="M119" s="132">
        <f t="shared" si="23"/>
        <v>1</v>
      </c>
      <c r="N119" s="131">
        <f t="shared" si="24"/>
        <v>2197.48571428572</v>
      </c>
      <c r="O119" s="116">
        <f t="shared" si="22"/>
        <v>0.238857142857143</v>
      </c>
      <c r="P119" s="133">
        <f t="shared" si="32"/>
        <v>-320</v>
      </c>
      <c r="Q119" s="24">
        <v>9200</v>
      </c>
      <c r="R119" s="146">
        <f t="shared" si="34"/>
        <v>2329.33485714286</v>
      </c>
      <c r="S119" s="125">
        <v>0.253188571428572</v>
      </c>
      <c r="T119" s="117">
        <f t="shared" si="35"/>
        <v>10036.3636363636</v>
      </c>
      <c r="U119" s="117">
        <f t="shared" si="36"/>
        <v>2397.25714285714</v>
      </c>
      <c r="V119" s="116">
        <v>0.238857142857143</v>
      </c>
      <c r="W119" s="114">
        <f t="shared" si="37"/>
        <v>6690.90909090909</v>
      </c>
      <c r="X119" s="114">
        <f t="shared" si="38"/>
        <v>2021.32363636364</v>
      </c>
      <c r="Y119" s="115">
        <v>0.3021</v>
      </c>
      <c r="Z119" s="117">
        <f t="shared" si="39"/>
        <v>7527.27272727273</v>
      </c>
      <c r="AA119" s="117">
        <f t="shared" si="40"/>
        <v>2165.7038961039</v>
      </c>
      <c r="AB119" s="116">
        <v>0.287714285714286</v>
      </c>
    </row>
    <row r="120" s="110" customFormat="1" spans="1:28">
      <c r="A120" s="24">
        <v>85</v>
      </c>
      <c r="B120" s="24">
        <v>118151</v>
      </c>
      <c r="C120" s="24" t="s">
        <v>153</v>
      </c>
      <c r="D120" s="24" t="s">
        <v>33</v>
      </c>
      <c r="E120" s="111">
        <f>VLOOKUP(B120,[5]查询时间段分门店销售汇总!$D:$M,10,0)</f>
        <v>6884.89666666667</v>
      </c>
      <c r="F120" s="112" t="str">
        <f>VLOOKUP(B120,[5]查询时间段分门店销售汇总!$D:$O,12,0)</f>
        <v>13.64%</v>
      </c>
      <c r="G120" s="24">
        <f>VLOOKUP(B120,[7]pk分组及任务!$B:$L,11,0)</f>
        <v>9600</v>
      </c>
      <c r="H120" s="125">
        <f>VLOOKUP(B120,[7]pk分组及任务!$B:$N,13,0)</f>
        <v>0.1794</v>
      </c>
      <c r="I120" s="117">
        <v>8629.61</v>
      </c>
      <c r="J120" s="113">
        <f>VLOOKUP(B120,'[6]2023.01新'!$A$1:$Q$65536,17,0)</f>
        <v>4600</v>
      </c>
      <c r="K120" s="130">
        <f>VLOOKUP(B120,'[6]2023.01新'!$A$1:$G$65536,7,0)</f>
        <v>0.23</v>
      </c>
      <c r="L120" s="131">
        <f>(220/110)*J120</f>
        <v>9200</v>
      </c>
      <c r="M120" s="132">
        <f t="shared" si="23"/>
        <v>1</v>
      </c>
      <c r="N120" s="131">
        <f t="shared" si="24"/>
        <v>1662.57142857143</v>
      </c>
      <c r="O120" s="116">
        <f t="shared" si="22"/>
        <v>0.180714285714286</v>
      </c>
      <c r="P120" s="133">
        <f t="shared" si="32"/>
        <v>-400</v>
      </c>
      <c r="Q120" s="24">
        <v>9200</v>
      </c>
      <c r="R120" s="146">
        <f t="shared" si="34"/>
        <v>1762.32571428572</v>
      </c>
      <c r="S120" s="125">
        <v>0.191557142857143</v>
      </c>
      <c r="T120" s="117">
        <f t="shared" si="35"/>
        <v>10036.3636363636</v>
      </c>
      <c r="U120" s="117">
        <f t="shared" si="36"/>
        <v>1813.71428571428</v>
      </c>
      <c r="V120" s="116">
        <v>0.180714285714286</v>
      </c>
      <c r="W120" s="114">
        <f t="shared" si="37"/>
        <v>6690.90909090909</v>
      </c>
      <c r="X120" s="114">
        <f t="shared" si="38"/>
        <v>1529.29090909091</v>
      </c>
      <c r="Y120" s="115">
        <v>0.2285625</v>
      </c>
      <c r="Z120" s="117">
        <f t="shared" si="39"/>
        <v>7527.27272727273</v>
      </c>
      <c r="AA120" s="117">
        <f t="shared" si="40"/>
        <v>1638.52597402598</v>
      </c>
      <c r="AB120" s="116">
        <v>0.217678571428572</v>
      </c>
    </row>
    <row r="121" s="110" customFormat="1" spans="1:28">
      <c r="A121" s="24">
        <v>66</v>
      </c>
      <c r="B121" s="24">
        <v>113299</v>
      </c>
      <c r="C121" s="24" t="s">
        <v>154</v>
      </c>
      <c r="D121" s="24" t="s">
        <v>30</v>
      </c>
      <c r="E121" s="111">
        <f>VLOOKUP(B121,[4]查询时间段分门店销售汇总!$D:$M,10,0)</f>
        <v>6949.46571428571</v>
      </c>
      <c r="F121" s="112" t="str">
        <f>VLOOKUP(B121,[5]查询时间段分门店销售汇总!$D:$O,12,0)</f>
        <v>6.82%</v>
      </c>
      <c r="G121" s="24">
        <f>VLOOKUP(B121,[7]pk分组及任务!$B:$L,11,0)</f>
        <v>9120</v>
      </c>
      <c r="H121" s="125">
        <f>VLOOKUP(B121,[7]pk分组及任务!$B:$N,13,0)</f>
        <v>0.22074</v>
      </c>
      <c r="I121" s="117">
        <v>8382.04</v>
      </c>
      <c r="J121" s="113">
        <f>VLOOKUP(B121,'[6]2023.01新'!$A$1:$Q$65536,17,0)</f>
        <v>4598</v>
      </c>
      <c r="K121" s="130">
        <f>VLOOKUP(B121,'[6]2023.01新'!$A$1:$G$65536,7,0)</f>
        <v>0.283</v>
      </c>
      <c r="L121" s="131">
        <f>(220/110)*J121</f>
        <v>9196</v>
      </c>
      <c r="M121" s="132">
        <f t="shared" si="23"/>
        <v>1</v>
      </c>
      <c r="N121" s="131">
        <f t="shared" si="24"/>
        <v>2044.79628571429</v>
      </c>
      <c r="O121" s="116">
        <f t="shared" si="22"/>
        <v>0.222357142857143</v>
      </c>
      <c r="P121" s="133">
        <f t="shared" si="32"/>
        <v>76</v>
      </c>
      <c r="Q121" s="24">
        <v>9196</v>
      </c>
      <c r="R121" s="146">
        <f t="shared" si="34"/>
        <v>2167.48406285714</v>
      </c>
      <c r="S121" s="125">
        <v>0.235698571428572</v>
      </c>
      <c r="T121" s="117">
        <f t="shared" si="35"/>
        <v>10032</v>
      </c>
      <c r="U121" s="117">
        <f t="shared" si="36"/>
        <v>2230.68685714286</v>
      </c>
      <c r="V121" s="116">
        <v>0.222357142857143</v>
      </c>
      <c r="W121" s="114">
        <f t="shared" si="37"/>
        <v>6688</v>
      </c>
      <c r="X121" s="114">
        <f t="shared" si="38"/>
        <v>1880.8746</v>
      </c>
      <c r="Y121" s="115">
        <v>0.28123125</v>
      </c>
      <c r="Z121" s="117">
        <f t="shared" si="39"/>
        <v>7524</v>
      </c>
      <c r="AA121" s="117">
        <f t="shared" si="40"/>
        <v>2015.22278571429</v>
      </c>
      <c r="AB121" s="116">
        <v>0.267839285714286</v>
      </c>
    </row>
    <row r="122" s="110" customFormat="1" spans="1:28">
      <c r="A122" s="24">
        <v>112</v>
      </c>
      <c r="B122" s="24">
        <v>102567</v>
      </c>
      <c r="C122" s="24" t="s">
        <v>155</v>
      </c>
      <c r="D122" s="24" t="s">
        <v>42</v>
      </c>
      <c r="E122" s="111">
        <f>VLOOKUP(B122,[5]查询时间段分门店销售汇总!$D:$M,10,0)</f>
        <v>5778.22666666667</v>
      </c>
      <c r="F122" s="112" t="str">
        <f>VLOOKUP(B122,[5]查询时间段分门店销售汇总!$D:$O,12,0)</f>
        <v>16.78%</v>
      </c>
      <c r="G122" s="24">
        <f>VLOOKUP(B122,[7]pk分组及任务!$B:$L,11,0)</f>
        <v>9240</v>
      </c>
      <c r="H122" s="125">
        <f>VLOOKUP(B122,[7]pk分组及任务!$B:$N,13,0)</f>
        <v>0.22152</v>
      </c>
      <c r="I122" s="117">
        <v>6222.32666666667</v>
      </c>
      <c r="J122" s="113">
        <f>VLOOKUP(B122,'[6]2023.01新'!$A$1:$Q$65536,17,0)</f>
        <v>4099.75</v>
      </c>
      <c r="K122" s="130">
        <f>VLOOKUP(B122,'[6]2023.01新'!$A$1:$G$65536,7,0)</f>
        <v>0.284</v>
      </c>
      <c r="L122" s="131">
        <v>9000</v>
      </c>
      <c r="M122" s="132">
        <f t="shared" si="23"/>
        <v>1.19525580828099</v>
      </c>
      <c r="N122" s="131">
        <f t="shared" si="24"/>
        <v>2008.28571428571</v>
      </c>
      <c r="O122" s="116">
        <f t="shared" si="22"/>
        <v>0.223142857142857</v>
      </c>
      <c r="P122" s="133">
        <f t="shared" si="32"/>
        <v>-240</v>
      </c>
      <c r="Q122" s="24">
        <v>9000</v>
      </c>
      <c r="R122" s="146">
        <f t="shared" si="34"/>
        <v>2128.78285714286</v>
      </c>
      <c r="S122" s="125">
        <v>0.236531428571428</v>
      </c>
      <c r="T122" s="117">
        <f t="shared" si="35"/>
        <v>9818.18181818182</v>
      </c>
      <c r="U122" s="117">
        <f t="shared" si="36"/>
        <v>2190.85714285714</v>
      </c>
      <c r="V122" s="116">
        <v>0.223142857142857</v>
      </c>
      <c r="W122" s="114">
        <f t="shared" si="37"/>
        <v>6545.45454545455</v>
      </c>
      <c r="X122" s="114">
        <f t="shared" si="38"/>
        <v>1847.29090909091</v>
      </c>
      <c r="Y122" s="115">
        <v>0.282225</v>
      </c>
      <c r="Z122" s="117">
        <f t="shared" si="39"/>
        <v>7363.63636363636</v>
      </c>
      <c r="AA122" s="117">
        <f t="shared" si="40"/>
        <v>1979.24025974026</v>
      </c>
      <c r="AB122" s="116">
        <v>0.268785714285714</v>
      </c>
    </row>
    <row r="123" s="110" customFormat="1" spans="1:28">
      <c r="A123" s="24">
        <v>42</v>
      </c>
      <c r="B123" s="24">
        <v>52</v>
      </c>
      <c r="C123" s="24" t="s">
        <v>156</v>
      </c>
      <c r="D123" s="24" t="s">
        <v>56</v>
      </c>
      <c r="E123" s="111">
        <f>VLOOKUP(B123,[4]查询时间段分门店销售汇总!$D:$M,10,0)</f>
        <v>3716.32714285714</v>
      </c>
      <c r="F123" s="112" t="str">
        <f>VLOOKUP(B123,[5]查询时间段分门店销售汇总!$D:$O,12,0)</f>
        <v>25.72%</v>
      </c>
      <c r="G123" s="24">
        <f>VLOOKUP(B123,[7]pk分组及任务!$B:$L,11,0)</f>
        <v>8215</v>
      </c>
      <c r="H123" s="125">
        <f>VLOOKUP(B123,[7]pk分组及任务!$B:$N,13,0)</f>
        <v>0.24102</v>
      </c>
      <c r="I123" s="117">
        <v>5335.20333333333</v>
      </c>
      <c r="J123" s="113">
        <f>VLOOKUP(B123,'[6]2023.01新'!$A$1:$Q$65536,17,0)</f>
        <v>4400</v>
      </c>
      <c r="K123" s="130">
        <f>VLOOKUP(B123,'[6]2023.01新'!$A$1:$G$65536,7,0)</f>
        <v>0.309</v>
      </c>
      <c r="L123" s="131">
        <f t="shared" ref="L123:L133" si="41">(220/110)*J123</f>
        <v>8800</v>
      </c>
      <c r="M123" s="132">
        <f t="shared" si="23"/>
        <v>1</v>
      </c>
      <c r="N123" s="131">
        <f t="shared" si="24"/>
        <v>2136.51428571428</v>
      </c>
      <c r="O123" s="116">
        <f t="shared" ref="O123:O145" si="42">(22%/28%)*K123</f>
        <v>0.242785714285714</v>
      </c>
      <c r="P123" s="133">
        <f t="shared" si="32"/>
        <v>585</v>
      </c>
      <c r="Q123" s="24">
        <v>8800</v>
      </c>
      <c r="R123" s="146">
        <f t="shared" si="34"/>
        <v>2264.70514285714</v>
      </c>
      <c r="S123" s="125">
        <v>0.257352857142857</v>
      </c>
      <c r="T123" s="117">
        <f t="shared" si="35"/>
        <v>9600</v>
      </c>
      <c r="U123" s="117">
        <f t="shared" si="36"/>
        <v>2330.74285714285</v>
      </c>
      <c r="V123" s="116">
        <v>0.242785714285714</v>
      </c>
      <c r="W123" s="114">
        <f t="shared" si="37"/>
        <v>6400</v>
      </c>
      <c r="X123" s="114">
        <f t="shared" si="38"/>
        <v>1965.24</v>
      </c>
      <c r="Y123" s="115">
        <v>0.30706875</v>
      </c>
      <c r="Z123" s="117">
        <f t="shared" si="39"/>
        <v>7200</v>
      </c>
      <c r="AA123" s="117">
        <f t="shared" si="40"/>
        <v>2105.61428571428</v>
      </c>
      <c r="AB123" s="116">
        <v>0.292446428571428</v>
      </c>
    </row>
    <row r="124" s="110" customFormat="1" spans="1:28">
      <c r="A124" s="24">
        <v>62</v>
      </c>
      <c r="B124" s="58">
        <v>56</v>
      </c>
      <c r="C124" s="58" t="s">
        <v>157</v>
      </c>
      <c r="D124" s="24" t="s">
        <v>56</v>
      </c>
      <c r="E124" s="111">
        <f>VLOOKUP(B124,[4]查询时间段分门店销售汇总!$D:$M,10,0)</f>
        <v>4439.12571428571</v>
      </c>
      <c r="F124" s="112" t="str">
        <f>VLOOKUP(B124,[5]查询时间段分门店销售汇总!$D:$O,12,0)</f>
        <v>19.57%</v>
      </c>
      <c r="G124" s="24">
        <f>VLOOKUP(B124,[7]pk分组及任务!$B:$L,11,0)</f>
        <v>8640</v>
      </c>
      <c r="H124" s="125">
        <f>VLOOKUP(B124,[7]pk分组及任务!$B:$N,13,0)</f>
        <v>0.234</v>
      </c>
      <c r="I124" s="117">
        <v>4202.20666666667</v>
      </c>
      <c r="J124" s="113">
        <f>VLOOKUP(B124,'[6]2023.01新'!$A$1:$Q$65536,17,0)</f>
        <v>4400</v>
      </c>
      <c r="K124" s="130">
        <f>VLOOKUP(B124,'[6]2023.01新'!$A$1:$G$65536,7,0)</f>
        <v>0.25</v>
      </c>
      <c r="L124" s="131">
        <f t="shared" si="41"/>
        <v>8800</v>
      </c>
      <c r="M124" s="132">
        <f t="shared" si="23"/>
        <v>1</v>
      </c>
      <c r="N124" s="131">
        <f t="shared" si="24"/>
        <v>1728.57142857142</v>
      </c>
      <c r="O124" s="116">
        <f t="shared" si="42"/>
        <v>0.196428571428571</v>
      </c>
      <c r="P124" s="133">
        <f t="shared" si="32"/>
        <v>160</v>
      </c>
      <c r="Q124" s="24">
        <v>8800</v>
      </c>
      <c r="R124" s="146">
        <f t="shared" si="34"/>
        <v>1832.28571428571</v>
      </c>
      <c r="S124" s="125">
        <v>0.208214285714285</v>
      </c>
      <c r="T124" s="117">
        <f t="shared" si="35"/>
        <v>9600</v>
      </c>
      <c r="U124" s="117">
        <f t="shared" si="36"/>
        <v>1885.71428571428</v>
      </c>
      <c r="V124" s="116">
        <v>0.196428571428571</v>
      </c>
      <c r="W124" s="114">
        <f t="shared" si="37"/>
        <v>6400</v>
      </c>
      <c r="X124" s="114">
        <f t="shared" si="38"/>
        <v>1590</v>
      </c>
      <c r="Y124" s="115">
        <v>0.2484375</v>
      </c>
      <c r="Z124" s="117">
        <f t="shared" si="39"/>
        <v>7200</v>
      </c>
      <c r="AA124" s="117">
        <f t="shared" si="40"/>
        <v>1703.57142857143</v>
      </c>
      <c r="AB124" s="116">
        <v>0.236607142857142</v>
      </c>
    </row>
    <row r="125" s="110" customFormat="1" spans="1:28">
      <c r="A125" s="24">
        <v>67</v>
      </c>
      <c r="B125" s="24">
        <v>113833</v>
      </c>
      <c r="C125" s="24" t="s">
        <v>158</v>
      </c>
      <c r="D125" s="24" t="s">
        <v>54</v>
      </c>
      <c r="E125" s="111">
        <f>VLOOKUP(B125,[5]查询时间段分门店销售汇总!$D:$M,10,0)</f>
        <v>4779.15333333333</v>
      </c>
      <c r="F125" s="112" t="str">
        <f>VLOOKUP(B125,[5]查询时间段分门店销售汇总!$D:$O,12,0)</f>
        <v>25.91%</v>
      </c>
      <c r="G125" s="24">
        <f>VLOOKUP(B125,[7]pk分组及任务!$B:$L,11,0)</f>
        <v>8760</v>
      </c>
      <c r="H125" s="125">
        <f>VLOOKUP(B125,[7]pk分组及任务!$B:$N,13,0)</f>
        <v>0.2496</v>
      </c>
      <c r="I125" s="117">
        <v>10078.1433333333</v>
      </c>
      <c r="J125" s="113">
        <f>VLOOKUP(B125,'[6]2023.01新'!$A$1:$Q$65536,17,0)</f>
        <v>4400</v>
      </c>
      <c r="K125" s="130">
        <f>VLOOKUP(B125,'[6]2023.01新'!$A$1:$G$65536,7,0)</f>
        <v>0.32</v>
      </c>
      <c r="L125" s="131">
        <f t="shared" si="41"/>
        <v>8800</v>
      </c>
      <c r="M125" s="132">
        <f t="shared" si="23"/>
        <v>1</v>
      </c>
      <c r="N125" s="131">
        <f t="shared" si="24"/>
        <v>2212.57142857142</v>
      </c>
      <c r="O125" s="116">
        <f t="shared" si="42"/>
        <v>0.251428571428571</v>
      </c>
      <c r="P125" s="133">
        <f t="shared" si="32"/>
        <v>40</v>
      </c>
      <c r="Q125" s="24">
        <v>8800</v>
      </c>
      <c r="R125" s="146">
        <f t="shared" si="34"/>
        <v>2345.32571428571</v>
      </c>
      <c r="S125" s="125">
        <v>0.266514285714285</v>
      </c>
      <c r="T125" s="117">
        <f t="shared" si="35"/>
        <v>9600</v>
      </c>
      <c r="U125" s="117">
        <f t="shared" si="36"/>
        <v>2413.71428571428</v>
      </c>
      <c r="V125" s="116">
        <v>0.251428571428571</v>
      </c>
      <c r="W125" s="114">
        <f t="shared" si="37"/>
        <v>6400</v>
      </c>
      <c r="X125" s="114">
        <f t="shared" si="38"/>
        <v>2035.2</v>
      </c>
      <c r="Y125" s="115">
        <v>0.318</v>
      </c>
      <c r="Z125" s="117">
        <f t="shared" si="39"/>
        <v>7200</v>
      </c>
      <c r="AA125" s="117">
        <f t="shared" si="40"/>
        <v>2180.57142857143</v>
      </c>
      <c r="AB125" s="116">
        <v>0.302857142857142</v>
      </c>
    </row>
    <row r="126" s="110" customFormat="1" spans="1:28">
      <c r="A126" s="24">
        <v>80</v>
      </c>
      <c r="B126" s="24">
        <v>339</v>
      </c>
      <c r="C126" s="24" t="s">
        <v>159</v>
      </c>
      <c r="D126" s="24" t="s">
        <v>33</v>
      </c>
      <c r="E126" s="111">
        <f>VLOOKUP(B126,[5]查询时间段分门店销售汇总!$D:$M,10,0)</f>
        <v>5951.71666666667</v>
      </c>
      <c r="F126" s="112" t="str">
        <f>VLOOKUP(B126,[5]查询时间段分门店销售汇总!$D:$O,12,0)</f>
        <v>18.16%</v>
      </c>
      <c r="G126" s="24">
        <f>VLOOKUP(B126,[7]pk分组及任务!$B:$L,11,0)</f>
        <v>9120</v>
      </c>
      <c r="H126" s="125">
        <f>VLOOKUP(B126,[7]pk分组及任务!$B:$N,13,0)</f>
        <v>0.22503</v>
      </c>
      <c r="I126" s="117">
        <v>7499.07</v>
      </c>
      <c r="J126" s="113">
        <f>VLOOKUP(B126,'[6]2023.01新'!$A$1:$Q$65536,17,0)</f>
        <v>4400</v>
      </c>
      <c r="K126" s="130">
        <f>VLOOKUP(B126,'[6]2023.01新'!$A$1:$G$65536,7,0)</f>
        <v>0.2885</v>
      </c>
      <c r="L126" s="131">
        <f t="shared" si="41"/>
        <v>8800</v>
      </c>
      <c r="M126" s="132">
        <f t="shared" si="23"/>
        <v>1</v>
      </c>
      <c r="N126" s="131">
        <f t="shared" si="24"/>
        <v>1994.77142857142</v>
      </c>
      <c r="O126" s="116">
        <f t="shared" si="42"/>
        <v>0.226678571428571</v>
      </c>
      <c r="P126" s="133">
        <f t="shared" si="32"/>
        <v>-320</v>
      </c>
      <c r="Q126" s="24">
        <v>8800</v>
      </c>
      <c r="R126" s="146">
        <f t="shared" si="34"/>
        <v>2114.45771428571</v>
      </c>
      <c r="S126" s="125">
        <v>0.240279285714285</v>
      </c>
      <c r="T126" s="117">
        <f t="shared" si="35"/>
        <v>9600</v>
      </c>
      <c r="U126" s="117">
        <f t="shared" si="36"/>
        <v>2176.11428571428</v>
      </c>
      <c r="V126" s="116">
        <v>0.226678571428571</v>
      </c>
      <c r="W126" s="114">
        <f t="shared" si="37"/>
        <v>6400</v>
      </c>
      <c r="X126" s="114">
        <f t="shared" si="38"/>
        <v>1834.86</v>
      </c>
      <c r="Y126" s="115">
        <v>0.286696875</v>
      </c>
      <c r="Z126" s="117">
        <f t="shared" si="39"/>
        <v>7200</v>
      </c>
      <c r="AA126" s="117">
        <f t="shared" si="40"/>
        <v>1965.92142857142</v>
      </c>
      <c r="AB126" s="116">
        <v>0.273044642857142</v>
      </c>
    </row>
    <row r="127" s="110" customFormat="1" spans="1:28">
      <c r="A127" s="24">
        <v>119</v>
      </c>
      <c r="B127" s="24">
        <v>549</v>
      </c>
      <c r="C127" s="24" t="s">
        <v>160</v>
      </c>
      <c r="D127" s="24" t="s">
        <v>40</v>
      </c>
      <c r="E127" s="111">
        <f>VLOOKUP(B127,[4]查询时间段分门店销售汇总!$D:$M,10,0)</f>
        <v>6548.98285714286</v>
      </c>
      <c r="F127" s="112" t="str">
        <f>VLOOKUP(B127,[5]查询时间段分门店销售汇总!$D:$O,12,0)</f>
        <v>23.95%</v>
      </c>
      <c r="G127" s="24">
        <f>VLOOKUP(B127,[7]pk分组及任务!$B:$L,11,0)</f>
        <v>10070</v>
      </c>
      <c r="H127" s="125">
        <f>VLOOKUP(B127,[7]pk分组及任务!$B:$N,13,0)</f>
        <v>0.229008</v>
      </c>
      <c r="I127" s="117">
        <v>11214.3033333333</v>
      </c>
      <c r="J127" s="113">
        <f>VLOOKUP(B127,'[6]2023.01新'!$A$1:$Q$65536,17,0)</f>
        <v>4400</v>
      </c>
      <c r="K127" s="130">
        <f>VLOOKUP(B127,'[6]2023.01新'!$A$1:$G$65536,7,0)</f>
        <v>0.2936</v>
      </c>
      <c r="L127" s="131">
        <f t="shared" si="41"/>
        <v>8800</v>
      </c>
      <c r="M127" s="132">
        <f t="shared" si="23"/>
        <v>1</v>
      </c>
      <c r="N127" s="131">
        <f t="shared" si="24"/>
        <v>2030.03428571428</v>
      </c>
      <c r="O127" s="116">
        <f t="shared" si="42"/>
        <v>0.230685714285714</v>
      </c>
      <c r="P127" s="133">
        <f t="shared" si="32"/>
        <v>-1270</v>
      </c>
      <c r="Q127" s="24">
        <v>8800</v>
      </c>
      <c r="R127" s="146">
        <f t="shared" si="34"/>
        <v>2151.83634285714</v>
      </c>
      <c r="S127" s="125">
        <v>0.244526857142857</v>
      </c>
      <c r="T127" s="117">
        <f t="shared" si="35"/>
        <v>9600</v>
      </c>
      <c r="U127" s="117">
        <f t="shared" si="36"/>
        <v>2214.58285714285</v>
      </c>
      <c r="V127" s="116">
        <v>0.230685714285714</v>
      </c>
      <c r="W127" s="114">
        <f t="shared" si="37"/>
        <v>6400</v>
      </c>
      <c r="X127" s="114">
        <f t="shared" si="38"/>
        <v>1867.296</v>
      </c>
      <c r="Y127" s="115">
        <v>0.291765</v>
      </c>
      <c r="Z127" s="117">
        <f t="shared" si="39"/>
        <v>7200</v>
      </c>
      <c r="AA127" s="117">
        <f t="shared" si="40"/>
        <v>2000.67428571428</v>
      </c>
      <c r="AB127" s="116">
        <v>0.277871428571428</v>
      </c>
    </row>
    <row r="128" s="110" customFormat="1" spans="1:28">
      <c r="A128" s="24">
        <v>13</v>
      </c>
      <c r="B128" s="24">
        <v>119262</v>
      </c>
      <c r="C128" s="24" t="s">
        <v>161</v>
      </c>
      <c r="D128" s="24" t="s">
        <v>30</v>
      </c>
      <c r="E128" s="111">
        <f>VLOOKUP(B128,[4]查询时间段分门店销售汇总!$D:$M,10,0)</f>
        <v>2388.61285714286</v>
      </c>
      <c r="F128" s="112" t="str">
        <f>VLOOKUP(B128,[5]查询时间段分门店销售汇总!$D:$O,12,0)</f>
        <v>27.34%</v>
      </c>
      <c r="G128" s="24">
        <f>VLOOKUP(B128,[7]pk分组及任务!$B:$L,11,0)</f>
        <v>6720</v>
      </c>
      <c r="H128" s="125">
        <f>VLOOKUP(B128,[7]pk分组及任务!$B:$N,13,0)</f>
        <v>0.2028</v>
      </c>
      <c r="I128" s="117">
        <v>7147.28666666667</v>
      </c>
      <c r="J128" s="113">
        <f>VLOOKUP(B128,'[6]2023.01新'!$A$1:$Q$65536,17,0)</f>
        <v>4290</v>
      </c>
      <c r="K128" s="130">
        <f>VLOOKUP(B128,'[6]2023.01新'!$A$1:$G$65536,7,0)</f>
        <v>0.26</v>
      </c>
      <c r="L128" s="131">
        <f t="shared" si="41"/>
        <v>8580</v>
      </c>
      <c r="M128" s="132">
        <f t="shared" si="23"/>
        <v>1</v>
      </c>
      <c r="N128" s="131">
        <f t="shared" si="24"/>
        <v>1752.77142857143</v>
      </c>
      <c r="O128" s="116">
        <f t="shared" si="42"/>
        <v>0.204285714285714</v>
      </c>
      <c r="P128" s="133">
        <f t="shared" si="32"/>
        <v>1860</v>
      </c>
      <c r="Q128" s="24">
        <v>8580</v>
      </c>
      <c r="R128" s="146">
        <f t="shared" si="34"/>
        <v>1857.93771428571</v>
      </c>
      <c r="S128" s="125">
        <v>0.216542857142857</v>
      </c>
      <c r="T128" s="117">
        <f t="shared" si="35"/>
        <v>9360</v>
      </c>
      <c r="U128" s="117">
        <f t="shared" si="36"/>
        <v>1912.11428571428</v>
      </c>
      <c r="V128" s="116">
        <v>0.204285714285714</v>
      </c>
      <c r="W128" s="114">
        <f t="shared" si="37"/>
        <v>6240</v>
      </c>
      <c r="X128" s="114">
        <f t="shared" si="38"/>
        <v>1612.26</v>
      </c>
      <c r="Y128" s="115">
        <v>0.258375</v>
      </c>
      <c r="Z128" s="117">
        <f t="shared" si="39"/>
        <v>7020</v>
      </c>
      <c r="AA128" s="117">
        <f t="shared" si="40"/>
        <v>1727.42142857143</v>
      </c>
      <c r="AB128" s="116">
        <v>0.246071428571428</v>
      </c>
    </row>
    <row r="129" s="110" customFormat="1" spans="1:28">
      <c r="A129" s="24">
        <v>58</v>
      </c>
      <c r="B129" s="24">
        <v>113025</v>
      </c>
      <c r="C129" s="24" t="s">
        <v>162</v>
      </c>
      <c r="D129" s="24" t="s">
        <v>54</v>
      </c>
      <c r="E129" s="111">
        <f>VLOOKUP(B129,[5]查询时间段分门店销售汇总!$D:$M,10,0)</f>
        <v>6926.38333333333</v>
      </c>
      <c r="F129" s="112" t="str">
        <f>VLOOKUP(B129,[5]查询时间段分门店销售汇总!$D:$O,12,0)</f>
        <v>20.57%</v>
      </c>
      <c r="G129" s="24">
        <f>VLOOKUP(B129,[7]pk分组及任务!$B:$L,11,0)</f>
        <v>8160</v>
      </c>
      <c r="H129" s="125">
        <f>VLOOKUP(B129,[7]pk分组及任务!$B:$N,13,0)</f>
        <v>0.211302</v>
      </c>
      <c r="I129" s="117">
        <v>10888.1366666667</v>
      </c>
      <c r="J129" s="113">
        <f>VLOOKUP(B129,'[6]2023.01新'!$A$1:$Q$65536,17,0)</f>
        <v>4180</v>
      </c>
      <c r="K129" s="130">
        <f>VLOOKUP(B129,'[6]2023.01新'!$A$1:$G$65536,7,0)</f>
        <v>0.2709</v>
      </c>
      <c r="L129" s="131">
        <f t="shared" si="41"/>
        <v>8360</v>
      </c>
      <c r="M129" s="132">
        <f t="shared" si="23"/>
        <v>1</v>
      </c>
      <c r="N129" s="131">
        <f t="shared" si="24"/>
        <v>1779.426</v>
      </c>
      <c r="O129" s="116">
        <f t="shared" si="42"/>
        <v>0.21285</v>
      </c>
      <c r="P129" s="133">
        <f t="shared" si="32"/>
        <v>200</v>
      </c>
      <c r="Q129" s="24">
        <v>8360</v>
      </c>
      <c r="R129" s="146">
        <f t="shared" si="34"/>
        <v>1886.19156</v>
      </c>
      <c r="S129" s="125">
        <v>0.225621</v>
      </c>
      <c r="T129" s="117">
        <f t="shared" si="35"/>
        <v>9120</v>
      </c>
      <c r="U129" s="117">
        <f t="shared" si="36"/>
        <v>1941.192</v>
      </c>
      <c r="V129" s="116">
        <v>0.21285</v>
      </c>
      <c r="W129" s="114">
        <f t="shared" si="37"/>
        <v>6080</v>
      </c>
      <c r="X129" s="114">
        <f t="shared" si="38"/>
        <v>1636.7778</v>
      </c>
      <c r="Y129" s="115">
        <v>0.269206875</v>
      </c>
      <c r="Z129" s="117">
        <f t="shared" si="39"/>
        <v>6840</v>
      </c>
      <c r="AA129" s="117">
        <f t="shared" si="40"/>
        <v>1753.6905</v>
      </c>
      <c r="AB129" s="116">
        <v>0.2563875</v>
      </c>
    </row>
    <row r="130" s="110" customFormat="1" spans="1:28">
      <c r="A130" s="24">
        <v>28</v>
      </c>
      <c r="B130" s="24">
        <v>113298</v>
      </c>
      <c r="C130" s="24" t="s">
        <v>163</v>
      </c>
      <c r="D130" s="24" t="s">
        <v>54</v>
      </c>
      <c r="E130" s="111">
        <f>VLOOKUP(B130,[5]查询时间段分门店销售汇总!$D:$M,10,0)</f>
        <v>5961.01</v>
      </c>
      <c r="F130" s="112" t="str">
        <f>VLOOKUP(B130,[5]查询时间段分门店销售汇总!$D:$O,12,0)</f>
        <v>23.28%</v>
      </c>
      <c r="G130" s="24">
        <f>VLOOKUP(B130,[7]pk分组及任务!$B:$L,11,0)</f>
        <v>7200</v>
      </c>
      <c r="H130" s="125">
        <f>VLOOKUP(B130,[7]pk分组及任务!$B:$N,13,0)</f>
        <v>0.254982</v>
      </c>
      <c r="I130" s="117">
        <v>4055.06666666667</v>
      </c>
      <c r="J130" s="113">
        <f>VLOOKUP(B130,'[6]2023.01新'!$A$1:$Q$65536,17,0)</f>
        <v>4114</v>
      </c>
      <c r="K130" s="130">
        <f>VLOOKUP(B130,'[6]2023.01新'!$A$1:$G$65536,7,0)</f>
        <v>0.3269</v>
      </c>
      <c r="L130" s="131">
        <f t="shared" si="41"/>
        <v>8228</v>
      </c>
      <c r="M130" s="132">
        <f t="shared" si="23"/>
        <v>1</v>
      </c>
      <c r="N130" s="131">
        <f t="shared" si="24"/>
        <v>2113.3618</v>
      </c>
      <c r="O130" s="116">
        <f t="shared" si="42"/>
        <v>0.25685</v>
      </c>
      <c r="P130" s="133">
        <f t="shared" si="32"/>
        <v>1028</v>
      </c>
      <c r="Q130" s="24">
        <v>8228</v>
      </c>
      <c r="R130" s="146">
        <f t="shared" si="34"/>
        <v>2240.163508</v>
      </c>
      <c r="S130" s="125">
        <v>0.272261</v>
      </c>
      <c r="T130" s="117">
        <f t="shared" si="35"/>
        <v>8976</v>
      </c>
      <c r="U130" s="117">
        <f t="shared" si="36"/>
        <v>2305.4856</v>
      </c>
      <c r="V130" s="116">
        <v>0.25685</v>
      </c>
      <c r="W130" s="114">
        <f t="shared" si="37"/>
        <v>5984</v>
      </c>
      <c r="X130" s="114">
        <f t="shared" si="38"/>
        <v>1943.94354</v>
      </c>
      <c r="Y130" s="115">
        <v>0.324856875</v>
      </c>
      <c r="Z130" s="117">
        <f t="shared" si="39"/>
        <v>6732</v>
      </c>
      <c r="AA130" s="117">
        <f t="shared" si="40"/>
        <v>2082.79665</v>
      </c>
      <c r="AB130" s="116">
        <v>0.3093875</v>
      </c>
    </row>
    <row r="131" s="110" customFormat="1" spans="1:28">
      <c r="A131" s="24">
        <v>92</v>
      </c>
      <c r="B131" s="24">
        <v>110378</v>
      </c>
      <c r="C131" s="24" t="s">
        <v>164</v>
      </c>
      <c r="D131" s="24" t="s">
        <v>111</v>
      </c>
      <c r="E131" s="111">
        <f>VLOOKUP(B131,[5]查询时间段分门店销售汇总!$D:$M,10,0)</f>
        <v>5310.05</v>
      </c>
      <c r="F131" s="112" t="str">
        <f>VLOOKUP(B131,[5]查询时间段分门店销售汇总!$D:$O,12,0)</f>
        <v>23.84%</v>
      </c>
      <c r="G131" s="24">
        <f>VLOOKUP(B131,[7]pk分组及任务!$B:$L,11,0)</f>
        <v>8680</v>
      </c>
      <c r="H131" s="125">
        <f>VLOOKUP(B131,[7]pk分组及任务!$B:$N,13,0)</f>
        <v>0.213252</v>
      </c>
      <c r="I131" s="117">
        <v>8819.12666666667</v>
      </c>
      <c r="J131" s="113">
        <f>VLOOKUP(B131,'[6]2023.01新'!$A$1:$Q$65536,17,0)</f>
        <v>4025</v>
      </c>
      <c r="K131" s="130">
        <f>VLOOKUP(B131,'[6]2023.01新'!$A$1:$G$65536,7,0)</f>
        <v>0.2734</v>
      </c>
      <c r="L131" s="131">
        <f t="shared" si="41"/>
        <v>8050</v>
      </c>
      <c r="M131" s="132">
        <f t="shared" ref="M131:M145" si="43">(L131-J131)/J131</f>
        <v>1</v>
      </c>
      <c r="N131" s="131">
        <f t="shared" ref="N131:N145" si="44">L131*O131</f>
        <v>1729.255</v>
      </c>
      <c r="O131" s="116">
        <f t="shared" si="42"/>
        <v>0.214814285714286</v>
      </c>
      <c r="P131" s="133">
        <f t="shared" si="32"/>
        <v>-630</v>
      </c>
      <c r="Q131" s="24">
        <v>8050</v>
      </c>
      <c r="R131" s="146">
        <f t="shared" si="34"/>
        <v>1833.0103</v>
      </c>
      <c r="S131" s="125">
        <v>0.227703142857143</v>
      </c>
      <c r="T131" s="117">
        <f t="shared" si="35"/>
        <v>8781.81818181818</v>
      </c>
      <c r="U131" s="117">
        <f t="shared" si="36"/>
        <v>1886.46</v>
      </c>
      <c r="V131" s="116">
        <v>0.214814285714286</v>
      </c>
      <c r="W131" s="114">
        <f t="shared" si="37"/>
        <v>5854.54545454545</v>
      </c>
      <c r="X131" s="114">
        <f t="shared" si="38"/>
        <v>1590.62877272727</v>
      </c>
      <c r="Y131" s="115">
        <v>0.27169125</v>
      </c>
      <c r="Z131" s="117">
        <f t="shared" si="39"/>
        <v>6586.36363636364</v>
      </c>
      <c r="AA131" s="117">
        <f t="shared" si="40"/>
        <v>1704.24511363637</v>
      </c>
      <c r="AB131" s="116">
        <v>0.258753571428572</v>
      </c>
    </row>
    <row r="132" s="110" customFormat="1" spans="1:28">
      <c r="A132" s="24">
        <v>40</v>
      </c>
      <c r="B132" s="24">
        <v>117923</v>
      </c>
      <c r="C132" s="24" t="s">
        <v>165</v>
      </c>
      <c r="D132" s="24" t="s">
        <v>40</v>
      </c>
      <c r="E132" s="111">
        <f>VLOOKUP(B132,[4]查询时间段分门店销售汇总!$D:$M,10,0)</f>
        <v>4636.11571428571</v>
      </c>
      <c r="F132" s="112" t="str">
        <f>VLOOKUP(B132,[5]查询时间段分门店销售汇总!$D:$O,12,0)</f>
        <v>20.64%</v>
      </c>
      <c r="G132" s="24">
        <f>VLOOKUP(B132,[7]pk分组及任务!$B:$L,11,0)</f>
        <v>7420</v>
      </c>
      <c r="H132" s="125">
        <f>VLOOKUP(B132,[7]pk分组及任务!$B:$N,13,0)</f>
        <v>0.241488</v>
      </c>
      <c r="I132" s="117">
        <v>5375.44333333333</v>
      </c>
      <c r="J132" s="113">
        <f>VLOOKUP(B132,'[6]2023.01新'!$A$1:$Q$65536,17,0)</f>
        <v>4025</v>
      </c>
      <c r="K132" s="130">
        <f>VLOOKUP(B132,'[6]2023.01新'!$A$1:$G$65536,7,0)</f>
        <v>0.3096</v>
      </c>
      <c r="L132" s="131">
        <f t="shared" si="41"/>
        <v>8050</v>
      </c>
      <c r="M132" s="132">
        <f t="shared" si="43"/>
        <v>1</v>
      </c>
      <c r="N132" s="131">
        <f t="shared" si="44"/>
        <v>1958.22</v>
      </c>
      <c r="O132" s="116">
        <f t="shared" si="42"/>
        <v>0.243257142857143</v>
      </c>
      <c r="P132" s="133">
        <f t="shared" si="32"/>
        <v>630</v>
      </c>
      <c r="Q132" s="24">
        <v>8050</v>
      </c>
      <c r="R132" s="146">
        <f t="shared" si="34"/>
        <v>2075.7132</v>
      </c>
      <c r="S132" s="125">
        <v>0.257852571428572</v>
      </c>
      <c r="T132" s="117">
        <f t="shared" si="35"/>
        <v>8781.81818181818</v>
      </c>
      <c r="U132" s="117">
        <f t="shared" si="36"/>
        <v>2136.24</v>
      </c>
      <c r="V132" s="116">
        <v>0.243257142857143</v>
      </c>
      <c r="W132" s="114">
        <f t="shared" si="37"/>
        <v>5854.54545454545</v>
      </c>
      <c r="X132" s="114">
        <f t="shared" si="38"/>
        <v>1801.23872727273</v>
      </c>
      <c r="Y132" s="115">
        <v>0.307665</v>
      </c>
      <c r="Z132" s="117">
        <f t="shared" si="39"/>
        <v>6586.36363636364</v>
      </c>
      <c r="AA132" s="117">
        <f t="shared" si="40"/>
        <v>1929.89863636364</v>
      </c>
      <c r="AB132" s="116">
        <v>0.293014285714286</v>
      </c>
    </row>
    <row r="133" s="110" customFormat="1" spans="1:28">
      <c r="A133" s="24">
        <v>41</v>
      </c>
      <c r="B133" s="24">
        <v>117637</v>
      </c>
      <c r="C133" s="24" t="s">
        <v>166</v>
      </c>
      <c r="D133" s="24" t="s">
        <v>40</v>
      </c>
      <c r="E133" s="111">
        <f>VLOOKUP(B133,[4]查询时间段分门店销售汇总!$D:$M,10,0)</f>
        <v>4340.9</v>
      </c>
      <c r="F133" s="112" t="str">
        <f>VLOOKUP(B133,[5]查询时间段分门店销售汇总!$D:$O,12,0)</f>
        <v>19.85%</v>
      </c>
      <c r="G133" s="24">
        <f>VLOOKUP(B133,[7]pk分组及任务!$B:$L,11,0)</f>
        <v>7420</v>
      </c>
      <c r="H133" s="125">
        <f>VLOOKUP(B133,[7]pk分组及任务!$B:$N,13,0)</f>
        <v>0.232908</v>
      </c>
      <c r="I133" s="117">
        <v>5279.34333333333</v>
      </c>
      <c r="J133" s="113">
        <f>VLOOKUP(B133,'[6]2023.01新'!$A$1:$Q$65536,17,0)</f>
        <v>4025</v>
      </c>
      <c r="K133" s="130">
        <f>VLOOKUP(B133,'[6]2023.01新'!$A$1:$G$65536,7,0)</f>
        <v>0.2986</v>
      </c>
      <c r="L133" s="131">
        <f t="shared" si="41"/>
        <v>8050</v>
      </c>
      <c r="M133" s="132">
        <f t="shared" si="43"/>
        <v>1</v>
      </c>
      <c r="N133" s="131">
        <f t="shared" si="44"/>
        <v>1888.645</v>
      </c>
      <c r="O133" s="116">
        <f t="shared" si="42"/>
        <v>0.234614285714286</v>
      </c>
      <c r="P133" s="133">
        <f t="shared" si="32"/>
        <v>630</v>
      </c>
      <c r="Q133" s="24">
        <v>8050</v>
      </c>
      <c r="R133" s="146">
        <f t="shared" si="34"/>
        <v>2001.9637</v>
      </c>
      <c r="S133" s="125">
        <v>0.248691142857143</v>
      </c>
      <c r="T133" s="117">
        <f t="shared" si="35"/>
        <v>8781.81818181818</v>
      </c>
      <c r="U133" s="117">
        <f t="shared" si="36"/>
        <v>2060.34</v>
      </c>
      <c r="V133" s="116">
        <v>0.234614285714286</v>
      </c>
      <c r="W133" s="114">
        <f t="shared" si="37"/>
        <v>5854.54545454545</v>
      </c>
      <c r="X133" s="114">
        <f t="shared" si="38"/>
        <v>1737.24122727273</v>
      </c>
      <c r="Y133" s="115">
        <v>0.29673375</v>
      </c>
      <c r="Z133" s="117">
        <f t="shared" si="39"/>
        <v>6586.36363636364</v>
      </c>
      <c r="AA133" s="117">
        <f t="shared" si="40"/>
        <v>1861.32988636364</v>
      </c>
      <c r="AB133" s="116">
        <v>0.282603571428572</v>
      </c>
    </row>
    <row r="134" s="110" customFormat="1" spans="1:28">
      <c r="A134" s="24">
        <v>18</v>
      </c>
      <c r="B134" s="24">
        <v>116773</v>
      </c>
      <c r="C134" s="24" t="s">
        <v>167</v>
      </c>
      <c r="D134" s="24" t="s">
        <v>54</v>
      </c>
      <c r="E134" s="111">
        <f>VLOOKUP(B134,[5]查询时间段分门店销售汇总!$D:$M,10,0)</f>
        <v>4663.39333333333</v>
      </c>
      <c r="F134" s="112" t="str">
        <f>VLOOKUP(B134,[5]查询时间段分门店销售汇总!$D:$O,12,0)</f>
        <v>17.7%</v>
      </c>
      <c r="G134" s="24">
        <f>VLOOKUP(B134,[7]pk分组及任务!$B:$L,11,0)</f>
        <v>8000</v>
      </c>
      <c r="H134" s="125">
        <f>VLOOKUP(B134,[7]pk分组及任务!$B:$N,13,0)</f>
        <v>0.2496</v>
      </c>
      <c r="I134" s="117">
        <v>7055.18666666667</v>
      </c>
      <c r="J134" s="113">
        <f>VLOOKUP(B134,'[6]2023.01新'!$A$1:$Q$65536,17,0)</f>
        <v>4830</v>
      </c>
      <c r="K134" s="130">
        <f>VLOOKUP(B134,'[6]2023.01新'!$A$1:$G$65536,7,0)</f>
        <v>0.32</v>
      </c>
      <c r="L134" s="134">
        <v>8000</v>
      </c>
      <c r="M134" s="132">
        <f t="shared" si="43"/>
        <v>0.656314699792961</v>
      </c>
      <c r="N134" s="131">
        <f t="shared" si="44"/>
        <v>2011.42857142857</v>
      </c>
      <c r="O134" s="116">
        <f t="shared" si="42"/>
        <v>0.251428571428571</v>
      </c>
      <c r="P134" s="133">
        <f t="shared" si="32"/>
        <v>0</v>
      </c>
      <c r="Q134" s="24">
        <v>8000</v>
      </c>
      <c r="R134" s="146">
        <f t="shared" si="34"/>
        <v>2132.11428571428</v>
      </c>
      <c r="S134" s="125">
        <v>0.266514285714285</v>
      </c>
      <c r="T134" s="117">
        <f t="shared" si="35"/>
        <v>8727.27272727273</v>
      </c>
      <c r="U134" s="117">
        <f t="shared" si="36"/>
        <v>2194.28571428571</v>
      </c>
      <c r="V134" s="116">
        <v>0.251428571428571</v>
      </c>
      <c r="W134" s="114">
        <f t="shared" si="37"/>
        <v>5818.18181818182</v>
      </c>
      <c r="X134" s="114">
        <f t="shared" si="38"/>
        <v>1850.18181818182</v>
      </c>
      <c r="Y134" s="115">
        <v>0.318</v>
      </c>
      <c r="Z134" s="117">
        <f t="shared" si="39"/>
        <v>6545.45454545455</v>
      </c>
      <c r="AA134" s="117">
        <f t="shared" si="40"/>
        <v>1982.33766233766</v>
      </c>
      <c r="AB134" s="116">
        <v>0.302857142857142</v>
      </c>
    </row>
    <row r="135" s="110" customFormat="1" spans="1:28">
      <c r="A135" s="24">
        <v>24</v>
      </c>
      <c r="B135" s="24">
        <v>122906</v>
      </c>
      <c r="C135" s="24" t="s">
        <v>168</v>
      </c>
      <c r="D135" s="24" t="s">
        <v>54</v>
      </c>
      <c r="E135" s="111">
        <f>VLOOKUP(B135,[5]查询时间段分门店销售汇总!$D:$M,10,0)</f>
        <v>2030.37666666667</v>
      </c>
      <c r="F135" s="112" t="str">
        <f>VLOOKUP(B135,[5]查询时间段分门店销售汇总!$D:$O,12,0)</f>
        <v>31.9%</v>
      </c>
      <c r="G135" s="24">
        <f>VLOOKUP(B135,[7]pk分组及任务!$B:$L,11,0)</f>
        <v>7680</v>
      </c>
      <c r="H135" s="125">
        <f>VLOOKUP(B135,[7]pk分组及任务!$B:$N,13,0)</f>
        <v>0.234</v>
      </c>
      <c r="I135" s="117">
        <v>4868.17</v>
      </c>
      <c r="J135" s="113">
        <f>VLOOKUP(B135,'[6]2023.01新'!$A$1:$Q$65536,17,0)</f>
        <v>4400</v>
      </c>
      <c r="K135" s="130">
        <f>VLOOKUP(B135,'[6]2023.01新'!$A$1:$G$65536,7,0)</f>
        <v>0.3</v>
      </c>
      <c r="L135" s="134">
        <v>7500</v>
      </c>
      <c r="M135" s="132">
        <f t="shared" si="43"/>
        <v>0.704545454545455</v>
      </c>
      <c r="N135" s="131">
        <f t="shared" si="44"/>
        <v>1767.85714285714</v>
      </c>
      <c r="O135" s="116">
        <f t="shared" si="42"/>
        <v>0.235714285714286</v>
      </c>
      <c r="P135" s="133">
        <f t="shared" si="32"/>
        <v>-180</v>
      </c>
      <c r="Q135" s="24">
        <v>7500</v>
      </c>
      <c r="R135" s="146">
        <f t="shared" si="34"/>
        <v>1873.92857142857</v>
      </c>
      <c r="S135" s="125">
        <v>0.249857142857143</v>
      </c>
      <c r="T135" s="117">
        <f t="shared" si="35"/>
        <v>8181.81818181818</v>
      </c>
      <c r="U135" s="117">
        <f t="shared" si="36"/>
        <v>1928.57142857143</v>
      </c>
      <c r="V135" s="116">
        <v>0.235714285714286</v>
      </c>
      <c r="W135" s="114">
        <f t="shared" si="37"/>
        <v>5454.54545454545</v>
      </c>
      <c r="X135" s="114">
        <f t="shared" si="38"/>
        <v>1626.13636363636</v>
      </c>
      <c r="Y135" s="115">
        <v>0.298125</v>
      </c>
      <c r="Z135" s="117">
        <f t="shared" si="39"/>
        <v>6136.36363636364</v>
      </c>
      <c r="AA135" s="117">
        <f t="shared" si="40"/>
        <v>1742.28896103896</v>
      </c>
      <c r="AB135" s="116">
        <v>0.283928571428572</v>
      </c>
    </row>
    <row r="136" s="110" customFormat="1" spans="1:28">
      <c r="A136" s="24">
        <v>11</v>
      </c>
      <c r="B136" s="24">
        <v>114069</v>
      </c>
      <c r="C136" s="24" t="s">
        <v>169</v>
      </c>
      <c r="D136" s="24" t="s">
        <v>38</v>
      </c>
      <c r="E136" s="111">
        <f>VLOOKUP(B136,[5]查询时间段分门店销售汇总!$D:$M,10,0)</f>
        <v>4715.13333333333</v>
      </c>
      <c r="F136" s="112" t="str">
        <f>VLOOKUP(B136,[5]查询时间段分门店销售汇总!$D:$O,12,0)</f>
        <v>27.3%</v>
      </c>
      <c r="G136" s="24">
        <f>VLOOKUP(B136,[7]pk分组及任务!$B:$L,11,0)</f>
        <v>6720</v>
      </c>
      <c r="H136" s="125">
        <f>VLOOKUP(B136,[7]pk分组及任务!$B:$N,13,0)</f>
        <v>0.265512</v>
      </c>
      <c r="I136" s="117">
        <v>0</v>
      </c>
      <c r="J136" s="113">
        <f>VLOOKUP(B136,'[6]2023.01新'!$A$1:$Q$65536,17,0)</f>
        <v>4400</v>
      </c>
      <c r="K136" s="130">
        <f>VLOOKUP(B136,'[6]2023.01新'!$A$1:$G$65536,7,0)</f>
        <v>0.3404</v>
      </c>
      <c r="L136" s="134">
        <v>7000</v>
      </c>
      <c r="M136" s="132">
        <f t="shared" si="43"/>
        <v>0.590909090909091</v>
      </c>
      <c r="N136" s="131">
        <f t="shared" si="44"/>
        <v>1872.2</v>
      </c>
      <c r="O136" s="116">
        <f t="shared" si="42"/>
        <v>0.267457142857143</v>
      </c>
      <c r="P136" s="133">
        <f t="shared" si="32"/>
        <v>280</v>
      </c>
      <c r="Q136" s="24">
        <v>7000</v>
      </c>
      <c r="R136" s="146">
        <f t="shared" si="34"/>
        <v>1984.532</v>
      </c>
      <c r="S136" s="125">
        <v>0.283504571428572</v>
      </c>
      <c r="T136" s="117">
        <f t="shared" si="35"/>
        <v>7636.36363636364</v>
      </c>
      <c r="U136" s="117">
        <f t="shared" si="36"/>
        <v>2042.4</v>
      </c>
      <c r="V136" s="116">
        <v>0.267457142857143</v>
      </c>
      <c r="W136" s="114">
        <f t="shared" si="37"/>
        <v>5090.90909090909</v>
      </c>
      <c r="X136" s="114">
        <f t="shared" si="38"/>
        <v>1722.11454545455</v>
      </c>
      <c r="Y136" s="115">
        <v>0.3382725</v>
      </c>
      <c r="Z136" s="117">
        <f t="shared" si="39"/>
        <v>5727.27272727273</v>
      </c>
      <c r="AA136" s="117">
        <f t="shared" si="40"/>
        <v>1845.12272727273</v>
      </c>
      <c r="AB136" s="116">
        <v>0.322164285714286</v>
      </c>
    </row>
    <row r="137" s="110" customFormat="1" spans="1:28">
      <c r="A137" s="24">
        <v>15</v>
      </c>
      <c r="B137" s="24">
        <v>106568</v>
      </c>
      <c r="C137" s="24" t="s">
        <v>170</v>
      </c>
      <c r="D137" s="24" t="s">
        <v>38</v>
      </c>
      <c r="E137" s="111">
        <f>VLOOKUP(B137,[5]查询时间段分门店销售汇总!$D:$M,10,0)</f>
        <v>5041.27333333333</v>
      </c>
      <c r="F137" s="112" t="str">
        <f>VLOOKUP(B137,[5]查询时间段分门店销售汇总!$D:$O,12,0)</f>
        <v>27.81%</v>
      </c>
      <c r="G137" s="24">
        <f>VLOOKUP(B137,[7]pk分组及任务!$B:$L,11,0)</f>
        <v>7000</v>
      </c>
      <c r="H137" s="125">
        <f>VLOOKUP(B137,[7]pk分组及任务!$B:$N,13,0)</f>
        <v>0.251472</v>
      </c>
      <c r="I137" s="117">
        <v>8981.90666666667</v>
      </c>
      <c r="J137" s="113">
        <f>VLOOKUP(B137,'[6]2023.01新'!$A$1:$Q$65536,17,0)</f>
        <v>4370</v>
      </c>
      <c r="K137" s="130">
        <f>VLOOKUP(B137,'[6]2023.01新'!$A$1:$G$65536,7,0)</f>
        <v>0.3224</v>
      </c>
      <c r="L137" s="134">
        <v>7000</v>
      </c>
      <c r="M137" s="132">
        <f t="shared" si="43"/>
        <v>0.601830663615561</v>
      </c>
      <c r="N137" s="131">
        <f t="shared" si="44"/>
        <v>1773.2</v>
      </c>
      <c r="O137" s="116">
        <f t="shared" si="42"/>
        <v>0.253314285714286</v>
      </c>
      <c r="P137" s="133">
        <f t="shared" si="32"/>
        <v>0</v>
      </c>
      <c r="Q137" s="24">
        <v>7000</v>
      </c>
      <c r="R137" s="146">
        <f t="shared" si="34"/>
        <v>1879.592</v>
      </c>
      <c r="S137" s="125">
        <v>0.268513142857143</v>
      </c>
      <c r="T137" s="117">
        <f t="shared" si="35"/>
        <v>7636.36363636364</v>
      </c>
      <c r="U137" s="117">
        <f t="shared" si="36"/>
        <v>1934.4</v>
      </c>
      <c r="V137" s="116">
        <v>0.253314285714286</v>
      </c>
      <c r="W137" s="114">
        <f t="shared" si="37"/>
        <v>5090.90909090909</v>
      </c>
      <c r="X137" s="114">
        <f t="shared" si="38"/>
        <v>1631.05090909091</v>
      </c>
      <c r="Y137" s="115">
        <v>0.320385</v>
      </c>
      <c r="Z137" s="117">
        <f t="shared" si="39"/>
        <v>5727.27272727273</v>
      </c>
      <c r="AA137" s="117">
        <f t="shared" si="40"/>
        <v>1747.55454545455</v>
      </c>
      <c r="AB137" s="116">
        <v>0.305128571428572</v>
      </c>
    </row>
    <row r="138" s="110" customFormat="1" spans="1:28">
      <c r="A138" s="24">
        <v>26</v>
      </c>
      <c r="B138" s="24">
        <v>371</v>
      </c>
      <c r="C138" s="24" t="s">
        <v>171</v>
      </c>
      <c r="D138" s="24" t="s">
        <v>42</v>
      </c>
      <c r="E138" s="111">
        <f>VLOOKUP(B138,[5]查询时间段分门店销售汇总!$D:$M,10,0)</f>
        <v>4594.80666666667</v>
      </c>
      <c r="F138" s="112" t="str">
        <f>VLOOKUP(B138,[5]查询时间段分门店销售汇总!$D:$O,12,0)</f>
        <v>24.05%</v>
      </c>
      <c r="G138" s="24">
        <f>VLOOKUP(B138,[7]pk分组及任务!$B:$L,11,0)</f>
        <v>7000</v>
      </c>
      <c r="H138" s="125">
        <f>VLOOKUP(B138,[7]pk分组及任务!$B:$N,13,0)</f>
        <v>0.233688</v>
      </c>
      <c r="I138" s="117">
        <v>5085.65</v>
      </c>
      <c r="J138" s="113">
        <f>VLOOKUP(B138,'[6]2023.01新'!$A$1:$Q$65536,17,0)</f>
        <v>4025</v>
      </c>
      <c r="K138" s="130">
        <f>VLOOKUP(B138,'[6]2023.01新'!$A$1:$G$65536,7,0)</f>
        <v>0.2996</v>
      </c>
      <c r="L138" s="134">
        <v>7000</v>
      </c>
      <c r="M138" s="132">
        <f t="shared" si="43"/>
        <v>0.739130434782609</v>
      </c>
      <c r="N138" s="131">
        <f t="shared" si="44"/>
        <v>1647.8</v>
      </c>
      <c r="O138" s="116">
        <f t="shared" si="42"/>
        <v>0.2354</v>
      </c>
      <c r="P138" s="133">
        <f t="shared" si="32"/>
        <v>0</v>
      </c>
      <c r="Q138" s="24">
        <v>7000</v>
      </c>
      <c r="R138" s="146">
        <f t="shared" si="34"/>
        <v>1746.668</v>
      </c>
      <c r="S138" s="125">
        <v>0.249524</v>
      </c>
      <c r="T138" s="117">
        <f t="shared" si="35"/>
        <v>7636.36363636364</v>
      </c>
      <c r="U138" s="117">
        <f t="shared" si="36"/>
        <v>1797.6</v>
      </c>
      <c r="V138" s="116">
        <v>0.2354</v>
      </c>
      <c r="W138" s="114">
        <f t="shared" si="37"/>
        <v>5090.90909090909</v>
      </c>
      <c r="X138" s="114">
        <f t="shared" si="38"/>
        <v>1515.70363636364</v>
      </c>
      <c r="Y138" s="115">
        <v>0.2977275</v>
      </c>
      <c r="Z138" s="117">
        <f t="shared" si="39"/>
        <v>5727.27272727273</v>
      </c>
      <c r="AA138" s="117">
        <f t="shared" si="40"/>
        <v>1623.96818181818</v>
      </c>
      <c r="AB138" s="116">
        <v>0.28355</v>
      </c>
    </row>
    <row r="139" s="110" customFormat="1" spans="1:28">
      <c r="A139" s="24">
        <v>27</v>
      </c>
      <c r="B139" s="24">
        <v>118758</v>
      </c>
      <c r="C139" s="24" t="s">
        <v>172</v>
      </c>
      <c r="D139" s="24" t="s">
        <v>38</v>
      </c>
      <c r="E139" s="111">
        <f>VLOOKUP(B139,[5]查询时间段分门店销售汇总!$D:$M,10,0)</f>
        <v>5431.86</v>
      </c>
      <c r="F139" s="112" t="str">
        <f>VLOOKUP(B139,[5]查询时间段分门店销售汇总!$D:$O,12,0)</f>
        <v>17.09%</v>
      </c>
      <c r="G139" s="24">
        <f>VLOOKUP(B139,[7]pk分组及任务!$B:$L,11,0)</f>
        <v>7000</v>
      </c>
      <c r="H139" s="125">
        <f>VLOOKUP(B139,[7]pk分组及任务!$B:$N,13,0)</f>
        <v>0.222768</v>
      </c>
      <c r="I139" s="117">
        <v>4744.52</v>
      </c>
      <c r="J139" s="113">
        <f>VLOOKUP(B139,'[6]2023.01新'!$A$1:$Q$65536,17,0)</f>
        <v>4025</v>
      </c>
      <c r="K139" s="130">
        <f>VLOOKUP(B139,'[6]2023.01新'!$A$1:$G$65536,7,0)</f>
        <v>0.2856</v>
      </c>
      <c r="L139" s="134">
        <v>6500</v>
      </c>
      <c r="M139" s="132">
        <f t="shared" si="43"/>
        <v>0.614906832298137</v>
      </c>
      <c r="N139" s="131">
        <f t="shared" si="44"/>
        <v>1458.6</v>
      </c>
      <c r="O139" s="116">
        <f t="shared" si="42"/>
        <v>0.2244</v>
      </c>
      <c r="P139" s="133">
        <f t="shared" si="32"/>
        <v>-500</v>
      </c>
      <c r="Q139" s="24">
        <v>6500</v>
      </c>
      <c r="R139" s="146">
        <f t="shared" si="34"/>
        <v>1546.116</v>
      </c>
      <c r="S139" s="125">
        <v>0.237864</v>
      </c>
      <c r="T139" s="117">
        <f t="shared" si="35"/>
        <v>7090.90909090909</v>
      </c>
      <c r="U139" s="117">
        <f t="shared" si="36"/>
        <v>1591.2</v>
      </c>
      <c r="V139" s="116">
        <v>0.2244</v>
      </c>
      <c r="W139" s="114">
        <f t="shared" si="37"/>
        <v>4727.27272727273</v>
      </c>
      <c r="X139" s="114">
        <f t="shared" si="38"/>
        <v>1341.67090909091</v>
      </c>
      <c r="Y139" s="115">
        <v>0.283815</v>
      </c>
      <c r="Z139" s="117">
        <f t="shared" si="39"/>
        <v>5318.18181818182</v>
      </c>
      <c r="AA139" s="117">
        <f t="shared" si="40"/>
        <v>1437.50454545455</v>
      </c>
      <c r="AB139" s="116">
        <v>0.2703</v>
      </c>
    </row>
    <row r="140" s="110" customFormat="1" spans="1:28">
      <c r="A140" s="24">
        <v>54</v>
      </c>
      <c r="B140" s="24">
        <v>123007</v>
      </c>
      <c r="C140" s="24" t="s">
        <v>173</v>
      </c>
      <c r="D140" s="24" t="s">
        <v>40</v>
      </c>
      <c r="E140" s="111">
        <f>VLOOKUP(B140,[4]查询时间段分门店销售汇总!$D:$M,10,0)</f>
        <v>3131.93</v>
      </c>
      <c r="F140" s="112" t="str">
        <f>VLOOKUP(B140,[5]查询时间段分门店销售汇总!$D:$O,12,0)</f>
        <v>22.7%</v>
      </c>
      <c r="G140" s="24">
        <f>VLOOKUP(B140,[7]pk分组及任务!$B:$L,11,0)</f>
        <v>6360</v>
      </c>
      <c r="H140" s="125">
        <f>VLOOKUP(B140,[7]pk分组及任务!$B:$N,13,0)</f>
        <v>0.234</v>
      </c>
      <c r="I140" s="117">
        <v>5570.41666666667</v>
      </c>
      <c r="J140" s="113">
        <f>VLOOKUP(B140,'[6]2023.01新'!$A$1:$Q$65536,17,0)</f>
        <v>3300</v>
      </c>
      <c r="K140" s="130">
        <f>VLOOKUP(B140,'[6]2023.01新'!$A$1:$G$65536,7,0)</f>
        <v>0.3</v>
      </c>
      <c r="L140" s="134">
        <v>6400</v>
      </c>
      <c r="M140" s="132">
        <f t="shared" si="43"/>
        <v>0.939393939393939</v>
      </c>
      <c r="N140" s="131">
        <f t="shared" si="44"/>
        <v>1508.57142857143</v>
      </c>
      <c r="O140" s="116">
        <f t="shared" si="42"/>
        <v>0.235714285714286</v>
      </c>
      <c r="P140" s="133">
        <f t="shared" si="32"/>
        <v>40</v>
      </c>
      <c r="Q140" s="24">
        <v>6400</v>
      </c>
      <c r="R140" s="146">
        <f t="shared" si="34"/>
        <v>1599.08571428572</v>
      </c>
      <c r="S140" s="125">
        <v>0.249857142857143</v>
      </c>
      <c r="T140" s="117">
        <f t="shared" si="35"/>
        <v>6981.81818181818</v>
      </c>
      <c r="U140" s="117">
        <f t="shared" si="36"/>
        <v>1645.71428571429</v>
      </c>
      <c r="V140" s="116">
        <v>0.235714285714286</v>
      </c>
      <c r="W140" s="114">
        <f t="shared" si="37"/>
        <v>4654.54545454545</v>
      </c>
      <c r="X140" s="114">
        <f t="shared" si="38"/>
        <v>1387.63636363636</v>
      </c>
      <c r="Y140" s="115">
        <v>0.298125</v>
      </c>
      <c r="Z140" s="117">
        <f t="shared" si="39"/>
        <v>5236.36363636364</v>
      </c>
      <c r="AA140" s="117">
        <f t="shared" si="40"/>
        <v>1486.75324675325</v>
      </c>
      <c r="AB140" s="116">
        <v>0.283928571428572</v>
      </c>
    </row>
    <row r="141" s="110" customFormat="1" spans="1:28">
      <c r="A141" s="24">
        <v>33</v>
      </c>
      <c r="B141" s="24">
        <v>591</v>
      </c>
      <c r="C141" s="24" t="s">
        <v>174</v>
      </c>
      <c r="D141" s="24" t="s">
        <v>40</v>
      </c>
      <c r="E141" s="111">
        <f>VLOOKUP(B141,[4]查询时间段分门店销售汇总!$D:$M,10,0)</f>
        <v>2298.49857142857</v>
      </c>
      <c r="F141" s="112" t="str">
        <f>VLOOKUP(B141,[5]查询时间段分门店销售汇总!$D:$O,12,0)</f>
        <v>20.96%</v>
      </c>
      <c r="G141" s="24">
        <f>VLOOKUP(B141,[7]pk分组及任务!$B:$L,11,0)</f>
        <v>4500</v>
      </c>
      <c r="H141" s="125">
        <f>VLOOKUP(B141,[7]pk分组及任务!$B:$N,13,0)</f>
        <v>0.22113</v>
      </c>
      <c r="I141" s="117">
        <v>3801.26333333333</v>
      </c>
      <c r="J141" s="113">
        <f>VLOOKUP(B141,'[6]2023.01新'!$A$1:$Q$65536,17,0)</f>
        <v>2750</v>
      </c>
      <c r="K141" s="130">
        <f>VLOOKUP(B141,'[6]2023.01新'!$A$1:$G$65536,7,0)</f>
        <v>0.2835</v>
      </c>
      <c r="L141" s="131">
        <f>(220/110)*J141</f>
        <v>5500</v>
      </c>
      <c r="M141" s="132">
        <f t="shared" si="43"/>
        <v>1</v>
      </c>
      <c r="N141" s="131">
        <f t="shared" si="44"/>
        <v>1225.125</v>
      </c>
      <c r="O141" s="116">
        <f t="shared" si="42"/>
        <v>0.22275</v>
      </c>
      <c r="P141" s="133">
        <f t="shared" si="32"/>
        <v>1000</v>
      </c>
      <c r="Q141" s="24">
        <v>5500</v>
      </c>
      <c r="R141" s="146">
        <f t="shared" si="34"/>
        <v>1298.6325</v>
      </c>
      <c r="S141" s="125">
        <v>0.236115</v>
      </c>
      <c r="T141" s="117">
        <f t="shared" si="35"/>
        <v>6000</v>
      </c>
      <c r="U141" s="117">
        <f t="shared" si="36"/>
        <v>1336.5</v>
      </c>
      <c r="V141" s="116">
        <v>0.22275</v>
      </c>
      <c r="W141" s="114">
        <f t="shared" si="37"/>
        <v>4000</v>
      </c>
      <c r="X141" s="114">
        <f t="shared" si="38"/>
        <v>1126.9125</v>
      </c>
      <c r="Y141" s="115">
        <v>0.281728125</v>
      </c>
      <c r="Z141" s="117">
        <f t="shared" si="39"/>
        <v>4500</v>
      </c>
      <c r="AA141" s="117">
        <f t="shared" si="40"/>
        <v>1207.40625</v>
      </c>
      <c r="AB141" s="116">
        <v>0.2683125</v>
      </c>
    </row>
    <row r="142" s="110" customFormat="1" spans="1:28">
      <c r="A142" s="24">
        <v>72</v>
      </c>
      <c r="B142" s="24">
        <v>122686</v>
      </c>
      <c r="C142" s="24" t="s">
        <v>175</v>
      </c>
      <c r="D142" s="24" t="s">
        <v>40</v>
      </c>
      <c r="E142" s="111">
        <f>VLOOKUP(B142,[4]查询时间段分门店销售汇总!$D:$M,10,0)</f>
        <v>1090.90857142857</v>
      </c>
      <c r="F142" s="112" t="str">
        <f>VLOOKUP(B142,[5]查询时间段分门店销售汇总!$D:$O,12,0)</f>
        <v>29.08%</v>
      </c>
      <c r="G142" s="24">
        <f>VLOOKUP(B142,[7]pk分组及任务!$B:$L,11,0)</f>
        <v>4500</v>
      </c>
      <c r="H142" s="125">
        <f>VLOOKUP(B142,[7]pk分组及任务!$B:$N,13,0)</f>
        <v>0.2262</v>
      </c>
      <c r="I142" s="117">
        <v>2679.62666666667</v>
      </c>
      <c r="J142" s="113">
        <f>VLOOKUP(B142,'[6]2023.01新'!$A$1:$Q$65536,17,0)</f>
        <v>2200</v>
      </c>
      <c r="K142" s="130">
        <f>VLOOKUP(B142,'[6]2023.01新'!$A$1:$G$65536,7,0)</f>
        <v>0.29</v>
      </c>
      <c r="L142" s="131">
        <f>(220/110)*J142</f>
        <v>4400</v>
      </c>
      <c r="M142" s="132">
        <f t="shared" si="43"/>
        <v>1</v>
      </c>
      <c r="N142" s="131">
        <f t="shared" si="44"/>
        <v>1002.57142857143</v>
      </c>
      <c r="O142" s="116">
        <f t="shared" si="42"/>
        <v>0.227857142857143</v>
      </c>
      <c r="P142" s="133">
        <f t="shared" si="32"/>
        <v>-100</v>
      </c>
      <c r="Q142" s="24">
        <v>4400</v>
      </c>
      <c r="R142" s="146">
        <f t="shared" si="34"/>
        <v>1062.72571428571</v>
      </c>
      <c r="S142" s="125">
        <v>0.241528571428572</v>
      </c>
      <c r="T142" s="117">
        <f t="shared" si="35"/>
        <v>4800</v>
      </c>
      <c r="U142" s="117">
        <f t="shared" si="36"/>
        <v>1093.71428571429</v>
      </c>
      <c r="V142" s="116">
        <v>0.227857142857143</v>
      </c>
      <c r="W142" s="114">
        <f t="shared" si="37"/>
        <v>3200</v>
      </c>
      <c r="X142" s="114">
        <f t="shared" si="38"/>
        <v>922.200000000001</v>
      </c>
      <c r="Y142" s="115">
        <v>0.2881875</v>
      </c>
      <c r="Z142" s="117">
        <f t="shared" si="39"/>
        <v>3600</v>
      </c>
      <c r="AA142" s="117">
        <f t="shared" si="40"/>
        <v>988.071428571429</v>
      </c>
      <c r="AB142" s="116">
        <v>0.274464285714286</v>
      </c>
    </row>
    <row r="143" s="110" customFormat="1" spans="1:28">
      <c r="A143" s="24">
        <v>73</v>
      </c>
      <c r="B143" s="24">
        <v>122718</v>
      </c>
      <c r="C143" s="24" t="s">
        <v>176</v>
      </c>
      <c r="D143" s="24" t="s">
        <v>40</v>
      </c>
      <c r="E143" s="111">
        <f>VLOOKUP(B143,[4]查询时间段分门店销售汇总!$D:$M,10,0)</f>
        <v>1975.40714285714</v>
      </c>
      <c r="F143" s="112" t="str">
        <f>VLOOKUP(B143,[5]查询时间段分门店销售汇总!$D:$O,12,0)</f>
        <v>12.66%</v>
      </c>
      <c r="G143" s="24">
        <f>VLOOKUP(B143,[7]pk分组及任务!$B:$L,11,0)</f>
        <v>4500</v>
      </c>
      <c r="H143" s="125">
        <f>VLOOKUP(B143,[7]pk分组及任务!$B:$N,13,0)</f>
        <v>0.2028</v>
      </c>
      <c r="I143" s="117">
        <v>2643.10666666667</v>
      </c>
      <c r="J143" s="113">
        <f>VLOOKUP(B143,'[6]2023.01新'!$A$1:$Q$65536,17,0)</f>
        <v>2200</v>
      </c>
      <c r="K143" s="130">
        <f>VLOOKUP(B143,'[6]2023.01新'!$A$1:$G$65536,7,0)</f>
        <v>0.26</v>
      </c>
      <c r="L143" s="131">
        <f>(220/110)*J143</f>
        <v>4400</v>
      </c>
      <c r="M143" s="132">
        <f t="shared" si="43"/>
        <v>1</v>
      </c>
      <c r="N143" s="131">
        <f t="shared" si="44"/>
        <v>898.857142857143</v>
      </c>
      <c r="O143" s="116">
        <f t="shared" si="42"/>
        <v>0.204285714285714</v>
      </c>
      <c r="P143" s="133">
        <f>L143-G143</f>
        <v>-100</v>
      </c>
      <c r="Q143" s="24">
        <v>4400</v>
      </c>
      <c r="R143" s="146">
        <f t="shared" si="34"/>
        <v>952.78857142857</v>
      </c>
      <c r="S143" s="125">
        <v>0.216542857142857</v>
      </c>
      <c r="T143" s="117">
        <f t="shared" si="35"/>
        <v>4800</v>
      </c>
      <c r="U143" s="117">
        <f t="shared" si="36"/>
        <v>980.571428571427</v>
      </c>
      <c r="V143" s="116">
        <v>0.204285714285714</v>
      </c>
      <c r="W143" s="114">
        <f t="shared" si="37"/>
        <v>3200</v>
      </c>
      <c r="X143" s="114">
        <f t="shared" si="38"/>
        <v>826.799999999999</v>
      </c>
      <c r="Y143" s="115">
        <v>0.258375</v>
      </c>
      <c r="Z143" s="117">
        <f t="shared" si="39"/>
        <v>3600</v>
      </c>
      <c r="AA143" s="117">
        <f t="shared" si="40"/>
        <v>885.857142857142</v>
      </c>
      <c r="AB143" s="116">
        <v>0.246071428571428</v>
      </c>
    </row>
    <row r="144" s="110" customFormat="1" spans="1:28">
      <c r="A144" s="24">
        <v>82</v>
      </c>
      <c r="B144" s="24">
        <v>122176</v>
      </c>
      <c r="C144" s="24" t="s">
        <v>177</v>
      </c>
      <c r="D144" s="24" t="s">
        <v>56</v>
      </c>
      <c r="E144" s="111">
        <f>VLOOKUP(B144,[4]查询时间段分门店销售汇总!$D:$M,10,0)</f>
        <v>779.36</v>
      </c>
      <c r="F144" s="112" t="str">
        <f>VLOOKUP(B144,[5]查询时间段分门店销售汇总!$D:$O,12,0)</f>
        <v>28.04%</v>
      </c>
      <c r="G144" s="24">
        <f>VLOOKUP(B144,[7]pk分组及任务!$B:$L,11,0)</f>
        <v>4500</v>
      </c>
      <c r="H144" s="125">
        <f>VLOOKUP(B144,[7]pk分组及任务!$B:$N,13,0)</f>
        <v>0.2028</v>
      </c>
      <c r="I144" s="117">
        <v>884.61</v>
      </c>
      <c r="J144" s="113">
        <f>VLOOKUP(B144,'[6]2023.01新'!$A$1:$Q$65536,17,0)</f>
        <v>2090</v>
      </c>
      <c r="K144" s="130">
        <f>VLOOKUP(B144,'[6]2023.01新'!$A$1:$G$65536,7,0)</f>
        <v>0.26</v>
      </c>
      <c r="L144" s="131">
        <f>(220/110)*J144</f>
        <v>4180</v>
      </c>
      <c r="M144" s="132">
        <f t="shared" si="43"/>
        <v>1</v>
      </c>
      <c r="N144" s="131">
        <f t="shared" si="44"/>
        <v>853.914285714286</v>
      </c>
      <c r="O144" s="116">
        <f t="shared" si="42"/>
        <v>0.204285714285714</v>
      </c>
      <c r="P144" s="133">
        <f>L144-G144</f>
        <v>-320</v>
      </c>
      <c r="Q144" s="24">
        <v>4180</v>
      </c>
      <c r="R144" s="146">
        <f t="shared" si="34"/>
        <v>905.149142857142</v>
      </c>
      <c r="S144" s="125">
        <v>0.216542857142857</v>
      </c>
      <c r="T144" s="117">
        <f t="shared" si="35"/>
        <v>4560</v>
      </c>
      <c r="U144" s="117">
        <f t="shared" si="36"/>
        <v>931.542857142856</v>
      </c>
      <c r="V144" s="116">
        <v>0.204285714285714</v>
      </c>
      <c r="W144" s="114">
        <f t="shared" si="37"/>
        <v>3040</v>
      </c>
      <c r="X144" s="114">
        <f t="shared" si="38"/>
        <v>785.459999999999</v>
      </c>
      <c r="Y144" s="115">
        <v>0.258375</v>
      </c>
      <c r="Z144" s="117">
        <f t="shared" si="39"/>
        <v>3420</v>
      </c>
      <c r="AA144" s="117">
        <f t="shared" si="40"/>
        <v>841.564285714285</v>
      </c>
      <c r="AB144" s="116">
        <v>0.246071428571428</v>
      </c>
    </row>
    <row r="145" s="110" customFormat="1" spans="1:28">
      <c r="A145" s="24">
        <v>46</v>
      </c>
      <c r="B145" s="24">
        <v>128640</v>
      </c>
      <c r="C145" s="24" t="s">
        <v>178</v>
      </c>
      <c r="D145" s="24" t="s">
        <v>30</v>
      </c>
      <c r="E145" s="111">
        <v>0</v>
      </c>
      <c r="F145" s="112" t="e">
        <f>VLOOKUP(B145,[5]查询时间段分门店销售汇总!$D:$O,12,0)</f>
        <v>#N/A</v>
      </c>
      <c r="G145" s="24">
        <f>VLOOKUP(B145,[7]pk分组及任务!$B:$L,11,0)</f>
        <v>4800</v>
      </c>
      <c r="H145" s="125">
        <f>VLOOKUP(B145,[7]pk分组及任务!$B:$N,13,0)</f>
        <v>0.195</v>
      </c>
      <c r="I145" s="117">
        <v>2630.88666666667</v>
      </c>
      <c r="J145" s="113">
        <f>VLOOKUP(B145,'[6]2023.01新'!$A$1:$Q$65536,17,0)</f>
        <v>2640</v>
      </c>
      <c r="K145" s="130">
        <f>VLOOKUP(B145,'[6]2023.01新'!$A$1:$G$65536,7,0)</f>
        <v>0.225</v>
      </c>
      <c r="L145" s="134">
        <v>3800</v>
      </c>
      <c r="M145" s="132">
        <f t="shared" si="43"/>
        <v>0.439393939393939</v>
      </c>
      <c r="N145" s="131">
        <f t="shared" si="44"/>
        <v>671.785714285714</v>
      </c>
      <c r="O145" s="116">
        <f t="shared" si="42"/>
        <v>0.176785714285714</v>
      </c>
      <c r="P145" s="133">
        <f>L145-G145</f>
        <v>-1000</v>
      </c>
      <c r="Q145" s="24">
        <v>3800</v>
      </c>
      <c r="R145" s="146">
        <f t="shared" si="34"/>
        <v>712.092857142856</v>
      </c>
      <c r="S145" s="125">
        <v>0.187392857142857</v>
      </c>
      <c r="T145" s="117">
        <f t="shared" si="35"/>
        <v>4145.45454545455</v>
      </c>
      <c r="U145" s="117">
        <f t="shared" si="36"/>
        <v>732.857142857142</v>
      </c>
      <c r="V145" s="116">
        <v>0.176785714285714</v>
      </c>
      <c r="W145" s="114">
        <f t="shared" si="37"/>
        <v>2763.63636363636</v>
      </c>
      <c r="X145" s="114">
        <f t="shared" si="38"/>
        <v>617.931818181816</v>
      </c>
      <c r="Y145" s="115">
        <v>0.22359375</v>
      </c>
      <c r="Z145" s="117">
        <f t="shared" si="39"/>
        <v>3109.09090909091</v>
      </c>
      <c r="AA145" s="117">
        <f t="shared" si="40"/>
        <v>662.069805194804</v>
      </c>
      <c r="AB145" s="116">
        <v>0.212946428571428</v>
      </c>
    </row>
    <row r="146" s="110" customFormat="1" spans="1:28">
      <c r="A146" s="28"/>
      <c r="B146" s="24"/>
      <c r="C146" s="24"/>
      <c r="D146" s="24"/>
      <c r="E146" s="111"/>
      <c r="F146" s="112"/>
      <c r="G146" s="24"/>
      <c r="H146" s="24"/>
      <c r="I146" s="63"/>
      <c r="J146" s="113"/>
      <c r="K146" s="113"/>
      <c r="L146" s="63">
        <f>SUM(L3:L145)</f>
        <v>2200361</v>
      </c>
      <c r="M146" s="62"/>
      <c r="N146" s="63"/>
      <c r="O146" s="63"/>
      <c r="P146" s="24"/>
      <c r="Q146" s="110">
        <f>SUM(Q3:Q145)</f>
        <v>2200361</v>
      </c>
      <c r="R146" s="146">
        <f>SUM(R3:R145)</f>
        <v>527511.523298434</v>
      </c>
      <c r="S146" s="115">
        <f>R146/Q146</f>
        <v>0.239738626206533</v>
      </c>
      <c r="T146" s="117">
        <f t="shared" si="35"/>
        <v>2400393.81818182</v>
      </c>
      <c r="U146" s="117">
        <f>SUM(U3:U145)</f>
        <v>542197.314216423</v>
      </c>
      <c r="V146" s="116">
        <f>U146/T146</f>
        <v>0.225878482984559</v>
      </c>
      <c r="W146" s="114">
        <f t="shared" si="37"/>
        <v>1600262.54545455</v>
      </c>
      <c r="X146" s="114">
        <f>SUM(X3:X145)</f>
        <v>457757.933440789</v>
      </c>
      <c r="Y146" s="115">
        <f>X146/W146</f>
        <v>0.286051769905522</v>
      </c>
      <c r="Z146" s="117">
        <f t="shared" si="39"/>
        <v>1800295.36363636</v>
      </c>
      <c r="AA146" s="117">
        <f t="shared" si="40"/>
        <v>451218.534391635</v>
      </c>
      <c r="AB146" s="116">
        <f>(23%/22%)*S146</f>
        <v>0.250635836488648</v>
      </c>
    </row>
    <row r="147" s="110" customFormat="1" spans="1:28">
      <c r="A147" s="28"/>
      <c r="B147" s="24"/>
      <c r="C147" s="24"/>
      <c r="D147" s="24"/>
      <c r="E147" s="111"/>
      <c r="F147" s="112"/>
      <c r="G147" s="24"/>
      <c r="H147" s="24"/>
      <c r="I147" s="63"/>
      <c r="J147" s="113"/>
      <c r="K147" s="113"/>
      <c r="L147" s="63"/>
      <c r="M147" s="62"/>
      <c r="N147" s="63"/>
      <c r="O147" s="63"/>
      <c r="P147" s="24"/>
      <c r="R147" s="114"/>
      <c r="S147" s="115"/>
      <c r="T147" s="116"/>
      <c r="U147" s="116"/>
      <c r="V147" s="116"/>
      <c r="W147" s="114"/>
      <c r="X147" s="114"/>
      <c r="Y147" s="115"/>
      <c r="Z147" s="117"/>
      <c r="AA147" s="117"/>
      <c r="AB147" s="116"/>
    </row>
    <row r="148" s="110" customFormat="1" spans="1:28">
      <c r="A148" s="28"/>
      <c r="B148" s="24"/>
      <c r="C148" s="24"/>
      <c r="D148" s="24"/>
      <c r="E148" s="111"/>
      <c r="F148" s="112"/>
      <c r="G148" s="24"/>
      <c r="H148" s="24"/>
      <c r="I148" s="63"/>
      <c r="J148" s="113"/>
      <c r="K148" s="113"/>
      <c r="L148" s="63"/>
      <c r="M148" s="62"/>
      <c r="N148" s="63"/>
      <c r="O148" s="63"/>
      <c r="P148" s="24"/>
      <c r="R148" s="114"/>
      <c r="S148" s="115"/>
      <c r="T148" s="116"/>
      <c r="U148" s="116"/>
      <c r="V148" s="116"/>
      <c r="W148" s="114"/>
      <c r="X148" s="114"/>
      <c r="Y148" s="115"/>
      <c r="Z148" s="117"/>
      <c r="AA148" s="117"/>
      <c r="AB148" s="116"/>
    </row>
    <row r="149" s="110" customFormat="1" spans="1:28">
      <c r="A149" s="28"/>
      <c r="B149" s="24"/>
      <c r="C149" s="24"/>
      <c r="D149" s="24"/>
      <c r="E149" s="111"/>
      <c r="F149" s="112"/>
      <c r="G149" s="24"/>
      <c r="H149" s="24"/>
      <c r="I149" s="63"/>
      <c r="J149" s="113"/>
      <c r="K149" s="113"/>
      <c r="L149" s="63"/>
      <c r="M149" s="62"/>
      <c r="N149" s="63"/>
      <c r="O149" s="63"/>
      <c r="P149" s="24"/>
      <c r="R149" s="114"/>
      <c r="S149" s="115"/>
      <c r="T149" s="116"/>
      <c r="U149" s="116"/>
      <c r="V149" s="116"/>
      <c r="W149" s="114"/>
      <c r="X149" s="114"/>
      <c r="Y149" s="115"/>
      <c r="Z149" s="117"/>
      <c r="AA149" s="117"/>
      <c r="AB149" s="116"/>
    </row>
    <row r="150" s="110" customFormat="1" spans="1:28">
      <c r="A150" s="28"/>
      <c r="B150" s="24"/>
      <c r="C150" s="24"/>
      <c r="D150" s="24"/>
      <c r="E150" s="111"/>
      <c r="F150" s="112"/>
      <c r="G150" s="24"/>
      <c r="H150" s="24"/>
      <c r="I150" s="63"/>
      <c r="J150" s="113"/>
      <c r="K150" s="113"/>
      <c r="L150" s="63"/>
      <c r="M150" s="62"/>
      <c r="N150" s="63"/>
      <c r="O150" s="63"/>
      <c r="P150" s="24"/>
      <c r="R150" s="114"/>
      <c r="S150" s="115"/>
      <c r="T150" s="116"/>
      <c r="U150" s="116"/>
      <c r="V150" s="116"/>
      <c r="W150" s="114"/>
      <c r="X150" s="114"/>
      <c r="Y150" s="115"/>
      <c r="Z150" s="117"/>
      <c r="AA150" s="117"/>
      <c r="AB150" s="116"/>
    </row>
    <row r="151" s="110" customFormat="1" spans="1:28">
      <c r="A151" s="28"/>
      <c r="B151" s="24"/>
      <c r="C151" s="24"/>
      <c r="D151" s="24"/>
      <c r="E151" s="111"/>
      <c r="F151" s="112"/>
      <c r="G151" s="24"/>
      <c r="H151" s="24"/>
      <c r="I151" s="63"/>
      <c r="J151" s="113"/>
      <c r="K151" s="113"/>
      <c r="L151" s="63"/>
      <c r="M151" s="62"/>
      <c r="N151" s="63"/>
      <c r="O151" s="63"/>
      <c r="P151" s="24"/>
      <c r="R151" s="114"/>
      <c r="S151" s="115"/>
      <c r="T151" s="116"/>
      <c r="U151" s="116"/>
      <c r="V151" s="116"/>
      <c r="W151" s="114"/>
      <c r="X151" s="114"/>
      <c r="Y151" s="115"/>
      <c r="Z151" s="117"/>
      <c r="AA151" s="117"/>
      <c r="AB151" s="116"/>
    </row>
    <row r="152" s="110" customFormat="1" spans="1:28">
      <c r="A152" s="28"/>
      <c r="B152" s="24"/>
      <c r="C152" s="24"/>
      <c r="D152" s="24"/>
      <c r="E152" s="111"/>
      <c r="F152" s="112"/>
      <c r="G152" s="24"/>
      <c r="H152" s="24"/>
      <c r="I152" s="63"/>
      <c r="J152" s="113"/>
      <c r="K152" s="113"/>
      <c r="L152" s="63"/>
      <c r="M152" s="62"/>
      <c r="N152" s="63"/>
      <c r="O152" s="63"/>
      <c r="P152" s="24"/>
      <c r="R152" s="114"/>
      <c r="S152" s="115"/>
      <c r="T152" s="116"/>
      <c r="U152" s="116"/>
      <c r="V152" s="116"/>
      <c r="W152" s="114"/>
      <c r="X152" s="114"/>
      <c r="Y152" s="115"/>
      <c r="Z152" s="117"/>
      <c r="AA152" s="117"/>
      <c r="AB152" s="116"/>
    </row>
    <row r="153" s="110" customFormat="1" spans="1:28">
      <c r="A153" s="28"/>
      <c r="B153" s="24"/>
      <c r="C153" s="24"/>
      <c r="D153" s="24"/>
      <c r="E153" s="111"/>
      <c r="F153" s="112"/>
      <c r="G153" s="24"/>
      <c r="H153" s="24"/>
      <c r="I153" s="63"/>
      <c r="J153" s="113"/>
      <c r="K153" s="113"/>
      <c r="L153" s="63"/>
      <c r="M153" s="62"/>
      <c r="N153" s="63"/>
      <c r="O153" s="63"/>
      <c r="P153" s="24"/>
      <c r="R153" s="114"/>
      <c r="S153" s="115"/>
      <c r="T153" s="116"/>
      <c r="U153" s="116"/>
      <c r="V153" s="116"/>
      <c r="W153" s="114"/>
      <c r="X153" s="114"/>
      <c r="Y153" s="115"/>
      <c r="Z153" s="117"/>
      <c r="AA153" s="117"/>
      <c r="AB153" s="116"/>
    </row>
    <row r="154" s="110" customFormat="1" spans="1:28">
      <c r="A154" s="28"/>
      <c r="B154" s="24"/>
      <c r="C154" s="24"/>
      <c r="D154" s="24"/>
      <c r="E154" s="111"/>
      <c r="F154" s="112"/>
      <c r="G154" s="24"/>
      <c r="H154" s="24"/>
      <c r="I154" s="63"/>
      <c r="J154" s="113"/>
      <c r="K154" s="113"/>
      <c r="L154" s="63"/>
      <c r="M154" s="62"/>
      <c r="N154" s="63"/>
      <c r="O154" s="63"/>
      <c r="P154" s="24"/>
      <c r="R154" s="114"/>
      <c r="S154" s="115"/>
      <c r="T154" s="116"/>
      <c r="U154" s="116"/>
      <c r="V154" s="116"/>
      <c r="W154" s="114"/>
      <c r="X154" s="114"/>
      <c r="Y154" s="115"/>
      <c r="Z154" s="117"/>
      <c r="AA154" s="117"/>
      <c r="AB154" s="116"/>
    </row>
    <row r="155" s="110" customFormat="1" spans="1:28">
      <c r="A155" s="28"/>
      <c r="B155" s="24"/>
      <c r="C155" s="24"/>
      <c r="D155" s="24"/>
      <c r="E155" s="111"/>
      <c r="F155" s="112"/>
      <c r="G155" s="24"/>
      <c r="H155" s="24"/>
      <c r="I155" s="63"/>
      <c r="J155" s="113"/>
      <c r="K155" s="113"/>
      <c r="L155" s="63"/>
      <c r="M155" s="62"/>
      <c r="N155" s="63"/>
      <c r="O155" s="63"/>
      <c r="P155" s="24"/>
      <c r="R155" s="114"/>
      <c r="S155" s="115"/>
      <c r="T155" s="116"/>
      <c r="U155" s="116"/>
      <c r="V155" s="116"/>
      <c r="W155" s="114"/>
      <c r="X155" s="114"/>
      <c r="Y155" s="115"/>
      <c r="Z155" s="117"/>
      <c r="AA155" s="117"/>
      <c r="AB155" s="116"/>
    </row>
    <row r="156" s="110" customFormat="1" spans="1:28">
      <c r="A156" s="28"/>
      <c r="B156" s="24"/>
      <c r="C156" s="24"/>
      <c r="D156" s="24"/>
      <c r="E156" s="111"/>
      <c r="F156" s="112"/>
      <c r="G156" s="24"/>
      <c r="H156" s="24"/>
      <c r="I156" s="63"/>
      <c r="J156" s="113"/>
      <c r="K156" s="113"/>
      <c r="L156" s="63"/>
      <c r="M156" s="62"/>
      <c r="N156" s="63"/>
      <c r="O156" s="63"/>
      <c r="P156" s="24"/>
      <c r="R156" s="114"/>
      <c r="S156" s="115"/>
      <c r="T156" s="116"/>
      <c r="U156" s="116"/>
      <c r="V156" s="116"/>
      <c r="W156" s="114"/>
      <c r="X156" s="114"/>
      <c r="Y156" s="115"/>
      <c r="Z156" s="117"/>
      <c r="AA156" s="117"/>
      <c r="AB156" s="116"/>
    </row>
    <row r="157" s="110" customFormat="1" spans="1:28">
      <c r="A157" s="28"/>
      <c r="B157" s="24"/>
      <c r="C157" s="24"/>
      <c r="D157" s="24"/>
      <c r="E157" s="111"/>
      <c r="F157" s="112"/>
      <c r="G157" s="24"/>
      <c r="H157" s="24"/>
      <c r="I157" s="63"/>
      <c r="J157" s="113"/>
      <c r="K157" s="113"/>
      <c r="L157" s="63"/>
      <c r="M157" s="62"/>
      <c r="N157" s="63"/>
      <c r="O157" s="63"/>
      <c r="P157" s="24"/>
      <c r="R157" s="114"/>
      <c r="S157" s="115"/>
      <c r="T157" s="116"/>
      <c r="U157" s="116"/>
      <c r="V157" s="116"/>
      <c r="W157" s="114"/>
      <c r="X157" s="114"/>
      <c r="Y157" s="115"/>
      <c r="Z157" s="117"/>
      <c r="AA157" s="117"/>
      <c r="AB157" s="116"/>
    </row>
    <row r="158" s="110" customFormat="1" spans="1:28">
      <c r="A158" s="28"/>
      <c r="B158" s="24"/>
      <c r="C158" s="24"/>
      <c r="D158" s="24"/>
      <c r="E158" s="111"/>
      <c r="F158" s="112"/>
      <c r="G158" s="24"/>
      <c r="H158" s="24"/>
      <c r="I158" s="63"/>
      <c r="J158" s="113"/>
      <c r="K158" s="113"/>
      <c r="L158" s="63"/>
      <c r="M158" s="62"/>
      <c r="N158" s="63"/>
      <c r="O158" s="63"/>
      <c r="P158" s="24"/>
      <c r="R158" s="114"/>
      <c r="S158" s="115"/>
      <c r="T158" s="116"/>
      <c r="U158" s="116"/>
      <c r="V158" s="116"/>
      <c r="W158" s="114"/>
      <c r="X158" s="114"/>
      <c r="Y158" s="115"/>
      <c r="Z158" s="117"/>
      <c r="AA158" s="117"/>
      <c r="AB158" s="116"/>
    </row>
    <row r="159" s="110" customFormat="1" spans="1:28">
      <c r="A159" s="28"/>
      <c r="B159" s="24"/>
      <c r="C159" s="24"/>
      <c r="D159" s="24"/>
      <c r="E159" s="111"/>
      <c r="F159" s="112"/>
      <c r="G159" s="24"/>
      <c r="H159" s="24"/>
      <c r="I159" s="63"/>
      <c r="J159" s="113"/>
      <c r="K159" s="113"/>
      <c r="L159" s="63"/>
      <c r="M159" s="62"/>
      <c r="N159" s="63"/>
      <c r="O159" s="63"/>
      <c r="P159" s="24"/>
      <c r="R159" s="114"/>
      <c r="S159" s="115"/>
      <c r="T159" s="116"/>
      <c r="U159" s="116"/>
      <c r="V159" s="116"/>
      <c r="W159" s="114"/>
      <c r="X159" s="114"/>
      <c r="Y159" s="115"/>
      <c r="Z159" s="117"/>
      <c r="AA159" s="117"/>
      <c r="AB159" s="116"/>
    </row>
    <row r="160" s="110" customFormat="1" spans="1:28">
      <c r="A160" s="28"/>
      <c r="B160" s="24"/>
      <c r="C160" s="24"/>
      <c r="D160" s="24"/>
      <c r="E160" s="111"/>
      <c r="F160" s="112"/>
      <c r="G160" s="24"/>
      <c r="H160" s="24"/>
      <c r="I160" s="63"/>
      <c r="J160" s="113"/>
      <c r="K160" s="113"/>
      <c r="L160" s="63"/>
      <c r="M160" s="62"/>
      <c r="N160" s="63"/>
      <c r="O160" s="63"/>
      <c r="P160" s="24"/>
      <c r="R160" s="114"/>
      <c r="S160" s="115"/>
      <c r="T160" s="116"/>
      <c r="U160" s="116"/>
      <c r="V160" s="116"/>
      <c r="W160" s="114"/>
      <c r="X160" s="114"/>
      <c r="Y160" s="115"/>
      <c r="Z160" s="117"/>
      <c r="AA160" s="117"/>
      <c r="AB160" s="116"/>
    </row>
    <row r="161" s="110" customFormat="1" spans="1:28">
      <c r="A161" s="28"/>
      <c r="B161" s="24"/>
      <c r="C161" s="24"/>
      <c r="D161" s="24"/>
      <c r="E161" s="111"/>
      <c r="F161" s="112"/>
      <c r="G161" s="24"/>
      <c r="H161" s="24"/>
      <c r="I161" s="63"/>
      <c r="J161" s="113"/>
      <c r="K161" s="113"/>
      <c r="L161" s="63"/>
      <c r="M161" s="62"/>
      <c r="N161" s="63"/>
      <c r="O161" s="63"/>
      <c r="P161" s="24"/>
      <c r="R161" s="114"/>
      <c r="S161" s="115"/>
      <c r="T161" s="116"/>
      <c r="U161" s="116"/>
      <c r="V161" s="116"/>
      <c r="W161" s="114"/>
      <c r="X161" s="114"/>
      <c r="Y161" s="115"/>
      <c r="Z161" s="117"/>
      <c r="AA161" s="117"/>
      <c r="AB161" s="116"/>
    </row>
    <row r="162" s="110" customFormat="1" spans="1:28">
      <c r="A162" s="28"/>
      <c r="B162" s="24"/>
      <c r="C162" s="24"/>
      <c r="D162" s="24"/>
      <c r="E162" s="111"/>
      <c r="F162" s="112"/>
      <c r="G162" s="24"/>
      <c r="H162" s="24"/>
      <c r="I162" s="63"/>
      <c r="J162" s="113"/>
      <c r="K162" s="113"/>
      <c r="L162" s="63"/>
      <c r="M162" s="62"/>
      <c r="N162" s="63"/>
      <c r="O162" s="63"/>
      <c r="P162" s="24"/>
      <c r="R162" s="114"/>
      <c r="S162" s="115"/>
      <c r="T162" s="116"/>
      <c r="U162" s="116"/>
      <c r="V162" s="116"/>
      <c r="W162" s="114"/>
      <c r="X162" s="114"/>
      <c r="Y162" s="115"/>
      <c r="Z162" s="117"/>
      <c r="AA162" s="117"/>
      <c r="AB162" s="116"/>
    </row>
    <row r="163" s="110" customFormat="1" spans="1:28">
      <c r="A163" s="28"/>
      <c r="B163" s="24"/>
      <c r="C163" s="24"/>
      <c r="D163" s="24"/>
      <c r="E163" s="111"/>
      <c r="F163" s="112"/>
      <c r="G163" s="24"/>
      <c r="H163" s="24"/>
      <c r="I163" s="63"/>
      <c r="J163" s="113"/>
      <c r="K163" s="113"/>
      <c r="L163" s="63"/>
      <c r="M163" s="62"/>
      <c r="N163" s="63"/>
      <c r="O163" s="63"/>
      <c r="P163" s="24"/>
      <c r="R163" s="114"/>
      <c r="S163" s="115"/>
      <c r="T163" s="116"/>
      <c r="U163" s="116"/>
      <c r="V163" s="116"/>
      <c r="W163" s="114"/>
      <c r="X163" s="114"/>
      <c r="Y163" s="115"/>
      <c r="Z163" s="117"/>
      <c r="AA163" s="117"/>
      <c r="AB163" s="116"/>
    </row>
    <row r="164" s="110" customFormat="1" spans="1:28">
      <c r="A164" s="28"/>
      <c r="B164" s="24"/>
      <c r="C164" s="24"/>
      <c r="D164" s="24"/>
      <c r="E164" s="111"/>
      <c r="F164" s="112"/>
      <c r="G164" s="24"/>
      <c r="H164" s="24"/>
      <c r="I164" s="63"/>
      <c r="J164" s="113"/>
      <c r="K164" s="113"/>
      <c r="L164" s="63"/>
      <c r="M164" s="62"/>
      <c r="N164" s="63"/>
      <c r="O164" s="63"/>
      <c r="P164" s="24"/>
      <c r="R164" s="114"/>
      <c r="S164" s="115"/>
      <c r="T164" s="116"/>
      <c r="U164" s="116"/>
      <c r="V164" s="116"/>
      <c r="W164" s="114"/>
      <c r="X164" s="114"/>
      <c r="Y164" s="115"/>
      <c r="Z164" s="117"/>
      <c r="AA164" s="117"/>
      <c r="AB164" s="116"/>
    </row>
    <row r="165" s="110" customFormat="1" spans="1:28">
      <c r="A165" s="28"/>
      <c r="B165" s="24"/>
      <c r="C165" s="24"/>
      <c r="D165" s="24"/>
      <c r="E165" s="111"/>
      <c r="F165" s="112"/>
      <c r="G165" s="24"/>
      <c r="H165" s="24"/>
      <c r="I165" s="63"/>
      <c r="J165" s="113"/>
      <c r="K165" s="113"/>
      <c r="L165" s="63"/>
      <c r="M165" s="62"/>
      <c r="N165" s="63"/>
      <c r="O165" s="63"/>
      <c r="P165" s="24"/>
      <c r="R165" s="114"/>
      <c r="S165" s="115"/>
      <c r="T165" s="116"/>
      <c r="U165" s="116"/>
      <c r="V165" s="116"/>
      <c r="W165" s="114"/>
      <c r="X165" s="114"/>
      <c r="Y165" s="115"/>
      <c r="Z165" s="117"/>
      <c r="AA165" s="117"/>
      <c r="AB165" s="116"/>
    </row>
  </sheetData>
  <autoFilter ref="A1:AB146">
    <extLst/>
  </autoFilter>
  <sortState ref="A2:AB165">
    <sortCondition ref="L3" descending="1"/>
  </sortState>
  <mergeCells count="4">
    <mergeCell ref="Q1:S1"/>
    <mergeCell ref="T1:V1"/>
    <mergeCell ref="W1:Y1"/>
    <mergeCell ref="Z1:AB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workbookViewId="0">
      <selection activeCell="B11" sqref="B11"/>
    </sheetView>
  </sheetViews>
  <sheetFormatPr defaultColWidth="9" defaultRowHeight="13.5" outlineLevelCol="1"/>
  <cols>
    <col min="1" max="1" width="11.375" style="1"/>
    <col min="2" max="2" width="19.75" style="1"/>
    <col min="3" max="16384" width="9" style="1"/>
  </cols>
  <sheetData>
    <row r="1" spans="1:2">
      <c r="A1" s="1" t="s">
        <v>8</v>
      </c>
      <c r="B1" s="1" t="s">
        <v>179</v>
      </c>
    </row>
    <row r="2" spans="1:2">
      <c r="A2" s="1" t="s">
        <v>40</v>
      </c>
      <c r="B2" s="1">
        <v>2000</v>
      </c>
    </row>
    <row r="3" spans="1:2">
      <c r="A3" s="1" t="s">
        <v>30</v>
      </c>
      <c r="B3" s="1">
        <v>2800</v>
      </c>
    </row>
    <row r="4" spans="1:2">
      <c r="A4" s="1" t="s">
        <v>56</v>
      </c>
      <c r="B4" s="1">
        <v>900</v>
      </c>
    </row>
    <row r="5" spans="1:2">
      <c r="A5" s="1" t="s">
        <v>38</v>
      </c>
      <c r="B5" s="1">
        <v>2350</v>
      </c>
    </row>
    <row r="6" spans="1:2">
      <c r="A6" s="1" t="s">
        <v>111</v>
      </c>
      <c r="B6" s="1">
        <v>900</v>
      </c>
    </row>
    <row r="7" spans="1:2">
      <c r="A7" s="1" t="s">
        <v>28</v>
      </c>
      <c r="B7" s="1">
        <v>1000</v>
      </c>
    </row>
    <row r="8" spans="1:2">
      <c r="A8" s="1" t="s">
        <v>54</v>
      </c>
      <c r="B8" s="1">
        <v>1950</v>
      </c>
    </row>
    <row r="9" spans="1:2">
      <c r="A9" s="1" t="s">
        <v>33</v>
      </c>
      <c r="B9" s="1">
        <v>3350</v>
      </c>
    </row>
    <row r="10" spans="1:2">
      <c r="A10" s="1" t="s">
        <v>42</v>
      </c>
      <c r="B10" s="1">
        <v>800</v>
      </c>
    </row>
    <row r="11" spans="1:2">
      <c r="A11" s="1" t="s">
        <v>180</v>
      </c>
      <c r="B11" s="1">
        <v>16050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2"/>
  <sheetViews>
    <sheetView tabSelected="1" workbookViewId="0">
      <selection activeCell="C8" sqref="C8"/>
    </sheetView>
  </sheetViews>
  <sheetFormatPr defaultColWidth="9" defaultRowHeight="22" customHeight="1"/>
  <cols>
    <col min="1" max="1" width="9" style="64"/>
    <col min="2" max="2" width="31.125" style="64" customWidth="1"/>
    <col min="3" max="3" width="9.5" style="64" customWidth="1"/>
    <col min="4" max="4" width="9" style="64"/>
    <col min="5" max="5" width="10.5" style="64" customWidth="1"/>
    <col min="6" max="6" width="9" style="64" hidden="1" customWidth="1"/>
    <col min="7" max="7" width="12.625" style="64" hidden="1" customWidth="1"/>
    <col min="8" max="14" width="9" style="64" hidden="1" customWidth="1"/>
    <col min="15" max="16384" width="9" style="64"/>
  </cols>
  <sheetData>
    <row r="1" customHeight="1" spans="1:8">
      <c r="A1" s="64" t="s">
        <v>181</v>
      </c>
      <c r="F1" s="99" t="s">
        <v>181</v>
      </c>
      <c r="G1" s="99"/>
      <c r="H1" s="99"/>
    </row>
    <row r="2" customHeight="1" spans="1:14">
      <c r="A2" s="100" t="s">
        <v>6</v>
      </c>
      <c r="B2" s="100" t="s">
        <v>7</v>
      </c>
      <c r="C2" s="100" t="s">
        <v>8</v>
      </c>
      <c r="D2" s="20" t="s">
        <v>182</v>
      </c>
      <c r="E2" s="20" t="s">
        <v>183</v>
      </c>
      <c r="F2" s="101" t="s">
        <v>21</v>
      </c>
      <c r="G2" s="101" t="s">
        <v>24</v>
      </c>
      <c r="H2" s="102" t="s">
        <v>184</v>
      </c>
      <c r="I2" s="105" t="s">
        <v>185</v>
      </c>
      <c r="J2" s="105" t="s">
        <v>186</v>
      </c>
      <c r="K2" s="106" t="s">
        <v>187</v>
      </c>
      <c r="L2" s="107" t="s">
        <v>188</v>
      </c>
      <c r="M2" s="106" t="s">
        <v>189</v>
      </c>
      <c r="N2" s="64" t="s">
        <v>190</v>
      </c>
    </row>
    <row r="3" customHeight="1" spans="1:14">
      <c r="A3" s="103">
        <v>385</v>
      </c>
      <c r="B3" s="103" t="s">
        <v>41</v>
      </c>
      <c r="C3" s="103" t="s">
        <v>42</v>
      </c>
      <c r="D3" s="27">
        <v>1</v>
      </c>
      <c r="E3" s="27">
        <v>200</v>
      </c>
      <c r="F3" s="64">
        <f>VLOOKUP(A:A,门店任务指标!B:Q,16,0)</f>
        <v>28000</v>
      </c>
      <c r="G3" s="104">
        <f>VLOOKUP(A:A,门店任务指标!B:T,19,0)</f>
        <v>30545.4545454545</v>
      </c>
      <c r="N3" s="64" t="str">
        <f>VLOOKUP(A:A,'[7]11.9~11.11门店PK金'!$B:$O,14,0)</f>
        <v>王燕丽</v>
      </c>
    </row>
    <row r="4" customHeight="1" spans="1:14">
      <c r="A4" s="103">
        <v>108656</v>
      </c>
      <c r="B4" s="103" t="s">
        <v>49</v>
      </c>
      <c r="C4" s="103" t="s">
        <v>42</v>
      </c>
      <c r="D4" s="27">
        <v>1</v>
      </c>
      <c r="E4" s="27">
        <v>200</v>
      </c>
      <c r="F4" s="64">
        <f>VLOOKUP(A:A,门店任务指标!B:Q,16,0)</f>
        <v>20631</v>
      </c>
      <c r="G4" s="104">
        <f>VLOOKUP(A:A,门店任务指标!B:T,19,0)</f>
        <v>22506.5454545455</v>
      </c>
      <c r="N4" s="64" t="str">
        <f>VLOOKUP(A:A,'[7]11.9~11.11门店PK金'!$B:$O,14,0)</f>
        <v>朱春梅</v>
      </c>
    </row>
    <row r="5" customHeight="1" spans="1:14">
      <c r="A5" s="103">
        <v>514</v>
      </c>
      <c r="B5" s="103" t="s">
        <v>52</v>
      </c>
      <c r="C5" s="103" t="s">
        <v>42</v>
      </c>
      <c r="D5" s="27">
        <v>1</v>
      </c>
      <c r="E5" s="27">
        <v>200</v>
      </c>
      <c r="F5" s="64">
        <f>VLOOKUP(A:A,门店任务指标!B:Q,16,0)</f>
        <v>20500</v>
      </c>
      <c r="G5" s="104">
        <f>VLOOKUP(A:A,门店任务指标!B:T,19,0)</f>
        <v>22363.6363636364</v>
      </c>
      <c r="N5" s="64" t="str">
        <f>VLOOKUP(A:A,'[7]11.9~11.11门店PK金'!$B:$O,14,0)</f>
        <v>张琴1</v>
      </c>
    </row>
    <row r="6" customHeight="1" spans="1:14">
      <c r="A6" s="61">
        <v>102567</v>
      </c>
      <c r="B6" s="61" t="s">
        <v>155</v>
      </c>
      <c r="C6" s="61" t="s">
        <v>42</v>
      </c>
      <c r="D6" s="62">
        <v>2</v>
      </c>
      <c r="E6" s="62">
        <v>100</v>
      </c>
      <c r="F6" s="64">
        <f>VLOOKUP(A:A,门店任务指标!B:Q,16,0)</f>
        <v>9000</v>
      </c>
      <c r="G6" s="104">
        <f>VLOOKUP(A:A,门店任务指标!B:T,19,0)</f>
        <v>9818.18181818182</v>
      </c>
      <c r="N6" s="64" t="str">
        <f>VLOOKUP(A:A,'[7]11.9~11.11门店PK金'!$B:$O,14,0)</f>
        <v>祁荣</v>
      </c>
    </row>
    <row r="7" customHeight="1" spans="1:14">
      <c r="A7" s="61">
        <v>371</v>
      </c>
      <c r="B7" s="61" t="s">
        <v>171</v>
      </c>
      <c r="C7" s="61" t="s">
        <v>42</v>
      </c>
      <c r="D7" s="62">
        <v>2</v>
      </c>
      <c r="E7" s="62">
        <v>100</v>
      </c>
      <c r="F7" s="64">
        <f>VLOOKUP(A:A,门店任务指标!B:Q,16,0)</f>
        <v>7000</v>
      </c>
      <c r="G7" s="104">
        <f>VLOOKUP(A:A,门店任务指标!B:T,19,0)</f>
        <v>7636.36363636364</v>
      </c>
      <c r="N7" s="64" t="str">
        <f>VLOOKUP(A:A,'[7]11.9~11.11门店PK金'!$B:$O,14,0)</f>
        <v>张丹</v>
      </c>
    </row>
    <row r="8" customHeight="1" spans="1:14">
      <c r="A8" s="103">
        <v>343</v>
      </c>
      <c r="B8" s="103" t="s">
        <v>36</v>
      </c>
      <c r="C8" s="103" t="s">
        <v>33</v>
      </c>
      <c r="D8" s="27">
        <v>1</v>
      </c>
      <c r="E8" s="27">
        <v>200</v>
      </c>
      <c r="F8" s="64">
        <f>VLOOKUP(A:A,门店任务指标!B:Q,16,0)</f>
        <v>40000</v>
      </c>
      <c r="G8" s="104">
        <f>VLOOKUP(A:A,门店任务指标!B:T,19,0)</f>
        <v>43636.3636363636</v>
      </c>
      <c r="N8" s="64" t="str">
        <f>VLOOKUP(A:A,'[7]11.9~11.11门店PK金'!$B:$O,14,0)</f>
        <v>魏津</v>
      </c>
    </row>
    <row r="9" customHeight="1" spans="1:14">
      <c r="A9" s="103">
        <v>365</v>
      </c>
      <c r="B9" s="103" t="s">
        <v>43</v>
      </c>
      <c r="C9" s="103" t="s">
        <v>33</v>
      </c>
      <c r="D9" s="27">
        <v>1</v>
      </c>
      <c r="E9" s="27">
        <v>200</v>
      </c>
      <c r="F9" s="64">
        <f>VLOOKUP(A:A,门店任务指标!B:Q,16,0)</f>
        <v>27000</v>
      </c>
      <c r="G9" s="104">
        <f>VLOOKUP(A:A,门店任务指标!B:T,19,0)</f>
        <v>29454.5454545455</v>
      </c>
      <c r="N9" s="64" t="str">
        <f>VLOOKUP(A:A,'[7]11.9~11.11门店PK金'!$B:$O,14,0)</f>
        <v>朱晓桃</v>
      </c>
    </row>
    <row r="10" customHeight="1" spans="1:14">
      <c r="A10" s="61">
        <v>582</v>
      </c>
      <c r="B10" s="61" t="s">
        <v>32</v>
      </c>
      <c r="C10" s="61" t="s">
        <v>33</v>
      </c>
      <c r="D10" s="62">
        <v>2</v>
      </c>
      <c r="E10" s="62">
        <v>200</v>
      </c>
      <c r="F10" s="64">
        <f>VLOOKUP(A:A,门店任务指标!B:Q,16,0)</f>
        <v>49000</v>
      </c>
      <c r="G10" s="104">
        <f>VLOOKUP(A:A,门店任务指标!B:T,19,0)</f>
        <v>53454.5454545454</v>
      </c>
      <c r="N10" s="64" t="str">
        <f>VLOOKUP(A:A,'[7]11.9~11.11门店PK金'!$B:$O,14,0)</f>
        <v>辜瑞琪</v>
      </c>
    </row>
    <row r="11" customHeight="1" spans="1:14">
      <c r="A11" s="61">
        <v>117491</v>
      </c>
      <c r="B11" s="61" t="s">
        <v>44</v>
      </c>
      <c r="C11" s="61" t="s">
        <v>33</v>
      </c>
      <c r="D11" s="62">
        <v>2</v>
      </c>
      <c r="E11" s="62">
        <v>200</v>
      </c>
      <c r="F11" s="64">
        <f>VLOOKUP(A:A,门店任务指标!B:Q,16,0)</f>
        <v>23750</v>
      </c>
      <c r="G11" s="104">
        <f>VLOOKUP(A:A,门店任务指标!B:T,19,0)</f>
        <v>25909.0909090909</v>
      </c>
      <c r="N11" s="64" t="str">
        <f>VLOOKUP(A:A,'[7]11.9~11.11门店PK金'!$B:$O,14,0)</f>
        <v>廖艳萍</v>
      </c>
    </row>
    <row r="12" customHeight="1" spans="1:14">
      <c r="A12" s="103">
        <v>359</v>
      </c>
      <c r="B12" s="103" t="s">
        <v>71</v>
      </c>
      <c r="C12" s="103" t="s">
        <v>33</v>
      </c>
      <c r="D12" s="27">
        <v>3</v>
      </c>
      <c r="E12" s="27">
        <v>150</v>
      </c>
      <c r="F12" s="64">
        <f>VLOOKUP(A:A,门店任务指标!B:Q,16,0)</f>
        <v>16720</v>
      </c>
      <c r="G12" s="104">
        <f>VLOOKUP(A:A,门店任务指标!B:T,19,0)</f>
        <v>18240</v>
      </c>
      <c r="N12" s="64" t="str">
        <f>VLOOKUP(A:A,'[7]11.9~11.11门店PK金'!$B:$O,14,0)</f>
        <v>刘秀琼</v>
      </c>
    </row>
    <row r="13" customHeight="1" spans="1:14">
      <c r="A13" s="103">
        <v>357</v>
      </c>
      <c r="B13" s="103" t="s">
        <v>64</v>
      </c>
      <c r="C13" s="103" t="s">
        <v>33</v>
      </c>
      <c r="D13" s="27">
        <v>3</v>
      </c>
      <c r="E13" s="27">
        <v>150</v>
      </c>
      <c r="F13" s="64">
        <f>VLOOKUP(A:A,门店任务指标!B:Q,16,0)</f>
        <v>18000</v>
      </c>
      <c r="G13" s="104">
        <f>VLOOKUP(A:A,门店任务指标!B:T,19,0)</f>
        <v>19636.3636363636</v>
      </c>
      <c r="N13" s="64" t="str">
        <f>VLOOKUP(A:A,'[7]11.9~11.11门店PK金'!$B:$O,14,0)</f>
        <v>胡艳弘</v>
      </c>
    </row>
    <row r="14" customHeight="1" spans="1:14">
      <c r="A14" s="103">
        <v>102934</v>
      </c>
      <c r="B14" s="103" t="s">
        <v>68</v>
      </c>
      <c r="C14" s="103" t="s">
        <v>33</v>
      </c>
      <c r="D14" s="27">
        <v>3</v>
      </c>
      <c r="E14" s="27">
        <v>150</v>
      </c>
      <c r="F14" s="64">
        <f>VLOOKUP(A:A,门店任务指标!B:Q,16,0)</f>
        <v>17280</v>
      </c>
      <c r="G14" s="104">
        <f>VLOOKUP(A:A,门店任务指标!B:T,19,0)</f>
        <v>18850.9090909091</v>
      </c>
      <c r="N14" s="64" t="str">
        <f>VLOOKUP(A:A,'[7]11.9~11.11门店PK金'!$B:$O,14,0)</f>
        <v>代志斌</v>
      </c>
    </row>
    <row r="15" customHeight="1" spans="1:14">
      <c r="A15" s="61">
        <v>379</v>
      </c>
      <c r="B15" s="61" t="s">
        <v>62</v>
      </c>
      <c r="C15" s="61" t="s">
        <v>33</v>
      </c>
      <c r="D15" s="62">
        <v>4</v>
      </c>
      <c r="E15" s="62">
        <v>150</v>
      </c>
      <c r="F15" s="64">
        <f>VLOOKUP(A:A,门店任务指标!B:Q,16,0)</f>
        <v>18144</v>
      </c>
      <c r="G15" s="104">
        <f>VLOOKUP(A:A,门店任务指标!B:T,19,0)</f>
        <v>19793.4545454545</v>
      </c>
      <c r="N15" s="64" t="str">
        <f>VLOOKUP(A:A,'[7]11.9~11.11门店PK金'!$B:$O,14,0)</f>
        <v>刘新</v>
      </c>
    </row>
    <row r="16" customHeight="1" spans="1:14">
      <c r="A16" s="61">
        <v>513</v>
      </c>
      <c r="B16" s="61" t="s">
        <v>67</v>
      </c>
      <c r="C16" s="61" t="s">
        <v>33</v>
      </c>
      <c r="D16" s="62">
        <v>4</v>
      </c>
      <c r="E16" s="62">
        <v>150</v>
      </c>
      <c r="F16" s="64">
        <f>VLOOKUP(A:A,门店任务指标!B:Q,16,0)</f>
        <v>17280</v>
      </c>
      <c r="G16" s="104">
        <f>VLOOKUP(A:A,门店任务指标!B:T,19,0)</f>
        <v>18850.9090909091</v>
      </c>
      <c r="N16" s="64" t="str">
        <f>VLOOKUP(A:A,'[7]11.9~11.11门店PK金'!$B:$O,14,0)</f>
        <v>黄焰</v>
      </c>
    </row>
    <row r="17" customHeight="1" spans="1:14">
      <c r="A17" s="103">
        <v>111219</v>
      </c>
      <c r="B17" s="103" t="s">
        <v>75</v>
      </c>
      <c r="C17" s="103" t="s">
        <v>33</v>
      </c>
      <c r="D17" s="27">
        <v>5</v>
      </c>
      <c r="E17" s="27">
        <v>150</v>
      </c>
      <c r="F17" s="64">
        <f>VLOOKUP(A:A,门店任务指标!B:Q,16,0)</f>
        <v>16200</v>
      </c>
      <c r="G17" s="104">
        <f>VLOOKUP(A:A,门店任务指标!B:T,19,0)</f>
        <v>17672.7272727273</v>
      </c>
      <c r="N17" s="64" t="str">
        <f>VLOOKUP(A:A,'[7]11.9~11.11门店PK金'!$B:$O,14,0)</f>
        <v>李梦菊</v>
      </c>
    </row>
    <row r="18" customHeight="1" spans="1:14">
      <c r="A18" s="103">
        <v>103198</v>
      </c>
      <c r="B18" s="103" t="s">
        <v>74</v>
      </c>
      <c r="C18" s="103" t="s">
        <v>33</v>
      </c>
      <c r="D18" s="27">
        <v>5</v>
      </c>
      <c r="E18" s="27">
        <v>150</v>
      </c>
      <c r="F18" s="64">
        <f>VLOOKUP(A:A,门店任务指标!B:Q,16,0)</f>
        <v>16280</v>
      </c>
      <c r="G18" s="104">
        <f>VLOOKUP(A:A,门店任务指标!B:T,19,0)</f>
        <v>17760</v>
      </c>
      <c r="N18" s="64" t="str">
        <f>VLOOKUP(A:A,'[7]11.9~11.11门店PK金'!$B:$O,14,0)</f>
        <v>肖瑶</v>
      </c>
    </row>
    <row r="19" customHeight="1" spans="1:14">
      <c r="A19" s="61">
        <v>105267</v>
      </c>
      <c r="B19" s="61" t="s">
        <v>81</v>
      </c>
      <c r="C19" s="61" t="s">
        <v>33</v>
      </c>
      <c r="D19" s="62">
        <v>6</v>
      </c>
      <c r="E19" s="62">
        <v>150</v>
      </c>
      <c r="F19" s="64">
        <f>VLOOKUP(A:A,门店任务指标!B:Q,16,0)</f>
        <v>15400</v>
      </c>
      <c r="G19" s="104">
        <f>VLOOKUP(A:A,门店任务指标!B:T,19,0)</f>
        <v>16800</v>
      </c>
      <c r="N19" s="64" t="str">
        <f>VLOOKUP(A:A,'[7]11.9~11.11门店PK金'!$B:$O,14,0)</f>
        <v>梁娟</v>
      </c>
    </row>
    <row r="20" customHeight="1" spans="1:14">
      <c r="A20" s="61">
        <v>726</v>
      </c>
      <c r="B20" s="61" t="s">
        <v>79</v>
      </c>
      <c r="C20" s="61" t="s">
        <v>33</v>
      </c>
      <c r="D20" s="62">
        <v>6</v>
      </c>
      <c r="E20" s="62">
        <v>150</v>
      </c>
      <c r="F20" s="64">
        <f>VLOOKUP(A:A,门店任务指标!B:Q,16,0)</f>
        <v>15552</v>
      </c>
      <c r="G20" s="104">
        <f>VLOOKUP(A:A,门店任务指标!B:T,19,0)</f>
        <v>16965.8181818182</v>
      </c>
      <c r="N20" s="64" t="str">
        <f>VLOOKUP(A:A,'[7]11.9~11.11门店PK金'!$B:$O,14,0)</f>
        <v>陈文芳</v>
      </c>
    </row>
    <row r="21" customHeight="1" spans="1:14">
      <c r="A21" s="103">
        <v>399</v>
      </c>
      <c r="B21" s="103" t="s">
        <v>84</v>
      </c>
      <c r="C21" s="103" t="s">
        <v>33</v>
      </c>
      <c r="D21" s="27">
        <v>7</v>
      </c>
      <c r="E21" s="27">
        <v>100</v>
      </c>
      <c r="F21" s="64">
        <f>VLOOKUP(A:A,门店任务指标!B:Q,16,0)</f>
        <v>15120</v>
      </c>
      <c r="G21" s="104">
        <f>VLOOKUP(A:A,门店任务指标!B:T,19,0)</f>
        <v>16494.5454545455</v>
      </c>
      <c r="N21" s="64" t="str">
        <f>VLOOKUP(A:A,'[7]11.9~11.11门店PK金'!$B:$O,14,0)</f>
        <v>林铃</v>
      </c>
    </row>
    <row r="22" customHeight="1" spans="1:14">
      <c r="A22" s="103">
        <v>106569</v>
      </c>
      <c r="B22" s="103" t="s">
        <v>89</v>
      </c>
      <c r="C22" s="103" t="s">
        <v>33</v>
      </c>
      <c r="D22" s="27">
        <v>7</v>
      </c>
      <c r="E22" s="27">
        <v>100</v>
      </c>
      <c r="F22" s="64">
        <f>VLOOKUP(A:A,门店任务指标!B:Q,16,0)</f>
        <v>14560</v>
      </c>
      <c r="G22" s="104">
        <f>VLOOKUP(A:A,门店任务指标!B:T,19,0)</f>
        <v>15883.6363636364</v>
      </c>
      <c r="N22" s="64" t="str">
        <f>VLOOKUP(A:A,'[7]11.9~11.11门店PK金'!$B:$O,14,0)</f>
        <v>李海燕</v>
      </c>
    </row>
    <row r="23" customHeight="1" spans="1:14">
      <c r="A23" s="61">
        <v>108277</v>
      </c>
      <c r="B23" s="61" t="s">
        <v>95</v>
      </c>
      <c r="C23" s="61" t="s">
        <v>33</v>
      </c>
      <c r="D23" s="62">
        <v>8</v>
      </c>
      <c r="E23" s="62">
        <v>100</v>
      </c>
      <c r="F23" s="64">
        <f>VLOOKUP(A:A,门店任务指标!B:Q,16,0)</f>
        <v>13200</v>
      </c>
      <c r="G23" s="104">
        <f>VLOOKUP(A:A,门店任务指标!B:T,19,0)</f>
        <v>14400</v>
      </c>
      <c r="N23" s="64" t="str">
        <f>VLOOKUP(A:A,'[7]11.9~11.11门店PK金'!$B:$O,14,0)</f>
        <v>高敏</v>
      </c>
    </row>
    <row r="24" customHeight="1" spans="1:14">
      <c r="A24" s="61">
        <v>102565</v>
      </c>
      <c r="B24" s="61" t="s">
        <v>100</v>
      </c>
      <c r="C24" s="61" t="s">
        <v>33</v>
      </c>
      <c r="D24" s="62">
        <v>8</v>
      </c>
      <c r="E24" s="62">
        <v>100</v>
      </c>
      <c r="F24" s="64">
        <f>VLOOKUP(A:A,门店任务指标!B:Q,16,0)</f>
        <v>12760</v>
      </c>
      <c r="G24" s="104">
        <f>VLOOKUP(A:A,门店任务指标!B:T,19,0)</f>
        <v>13920</v>
      </c>
      <c r="N24" s="64" t="str">
        <f>VLOOKUP(A:A,'[7]11.9~11.11门店PK金'!$B:$O,14,0)</f>
        <v>王娅</v>
      </c>
    </row>
    <row r="25" customHeight="1" spans="1:14">
      <c r="A25" s="103">
        <v>105910</v>
      </c>
      <c r="B25" s="103" t="s">
        <v>92</v>
      </c>
      <c r="C25" s="103" t="s">
        <v>33</v>
      </c>
      <c r="D25" s="27">
        <v>9</v>
      </c>
      <c r="E25" s="27">
        <v>100</v>
      </c>
      <c r="F25" s="64">
        <f>VLOOKUP(A:A,门店任务指标!B:Q,16,0)</f>
        <v>14080</v>
      </c>
      <c r="G25" s="104">
        <f>VLOOKUP(A:A,门店任务指标!B:T,19,0)</f>
        <v>15360</v>
      </c>
      <c r="N25" s="64" t="str">
        <f>VLOOKUP(A:A,'[7]11.9~11.11门店PK金'!$B:$O,14,0)</f>
        <v>李秀丽</v>
      </c>
    </row>
    <row r="26" customHeight="1" spans="1:14">
      <c r="A26" s="103">
        <v>311</v>
      </c>
      <c r="B26" s="103" t="s">
        <v>105</v>
      </c>
      <c r="C26" s="103" t="s">
        <v>33</v>
      </c>
      <c r="D26" s="27">
        <v>9</v>
      </c>
      <c r="E26" s="27">
        <v>100</v>
      </c>
      <c r="F26" s="64">
        <f>VLOOKUP(A:A,门店任务指标!B:Q,16,0)</f>
        <v>12348</v>
      </c>
      <c r="G26" s="104">
        <f>VLOOKUP(A:A,门店任务指标!B:T,19,0)</f>
        <v>13470.5454545455</v>
      </c>
      <c r="N26" s="64" t="str">
        <f>VLOOKUP(A:A,'[7]11.9~11.11门店PK金'!$B:$O,14,0)</f>
        <v>杨素芬</v>
      </c>
    </row>
    <row r="27" customHeight="1" spans="1:14">
      <c r="A27" s="103">
        <v>745</v>
      </c>
      <c r="B27" s="103" t="s">
        <v>98</v>
      </c>
      <c r="C27" s="103" t="s">
        <v>33</v>
      </c>
      <c r="D27" s="27">
        <v>9</v>
      </c>
      <c r="E27" s="27">
        <v>100</v>
      </c>
      <c r="F27" s="64">
        <f>VLOOKUP(A:A,门店任务指标!B:Q,16,0)</f>
        <v>12760</v>
      </c>
      <c r="G27" s="104">
        <f>VLOOKUP(A:A,门店任务指标!B:T,19,0)</f>
        <v>13920</v>
      </c>
      <c r="N27" s="64" t="str">
        <f>VLOOKUP(A:A,'[7]11.9~11.11门店PK金'!$B:$O,14,0)</f>
        <v>何姣姣</v>
      </c>
    </row>
    <row r="28" customHeight="1" spans="1:14">
      <c r="A28" s="61">
        <v>117310</v>
      </c>
      <c r="B28" s="61" t="s">
        <v>143</v>
      </c>
      <c r="C28" s="61" t="s">
        <v>33</v>
      </c>
      <c r="D28" s="62">
        <v>10</v>
      </c>
      <c r="E28" s="62">
        <v>100</v>
      </c>
      <c r="F28" s="64">
        <f>VLOOKUP(A:A,门店任务指标!B:Q,16,0)</f>
        <v>9500</v>
      </c>
      <c r="G28" s="104">
        <f>VLOOKUP(A:A,门店任务指标!B:T,19,0)</f>
        <v>10363.6363636364</v>
      </c>
      <c r="N28" s="64" t="str">
        <f>VLOOKUP(A:A,'[7]11.9~11.11门店PK金'!$B:$O,14,0)</f>
        <v>吴湘燏</v>
      </c>
    </row>
    <row r="29" customHeight="1" spans="1:14">
      <c r="A29" s="61">
        <v>118151</v>
      </c>
      <c r="B29" s="61" t="s">
        <v>153</v>
      </c>
      <c r="C29" s="61" t="s">
        <v>33</v>
      </c>
      <c r="D29" s="62">
        <v>10</v>
      </c>
      <c r="E29" s="62">
        <v>100</v>
      </c>
      <c r="F29" s="64">
        <f>VLOOKUP(A:A,门店任务指标!B:Q,16,0)</f>
        <v>9200</v>
      </c>
      <c r="G29" s="104">
        <f>VLOOKUP(A:A,门店任务指标!B:T,19,0)</f>
        <v>10036.3636363636</v>
      </c>
      <c r="N29" s="64" t="str">
        <f>VLOOKUP(A:A,'[7]11.9~11.11门店PK金'!$B:$O,14,0)</f>
        <v>杨红</v>
      </c>
    </row>
    <row r="30" customHeight="1" spans="1:14">
      <c r="A30" s="103">
        <v>112415</v>
      </c>
      <c r="B30" s="103" t="s">
        <v>129</v>
      </c>
      <c r="C30" s="103" t="s">
        <v>33</v>
      </c>
      <c r="D30" s="27">
        <v>11</v>
      </c>
      <c r="E30" s="27">
        <v>100</v>
      </c>
      <c r="F30" s="64">
        <f>VLOOKUP(A:A,门店任务指标!B:Q,16,0)</f>
        <v>9900</v>
      </c>
      <c r="G30" s="104">
        <f>VLOOKUP(A:A,门店任务指标!B:T,19,0)</f>
        <v>10800</v>
      </c>
      <c r="N30" s="64" t="str">
        <f>VLOOKUP(A:A,'[7]11.9~11.11门店PK金'!$B:$O,14,0)</f>
        <v>黄娟</v>
      </c>
    </row>
    <row r="31" customHeight="1" spans="1:14">
      <c r="A31" s="103">
        <v>339</v>
      </c>
      <c r="B31" s="103" t="s">
        <v>159</v>
      </c>
      <c r="C31" s="103" t="s">
        <v>33</v>
      </c>
      <c r="D31" s="27">
        <v>11</v>
      </c>
      <c r="E31" s="27">
        <v>100</v>
      </c>
      <c r="F31" s="64">
        <f>VLOOKUP(A:A,门店任务指标!B:Q,16,0)</f>
        <v>8800</v>
      </c>
      <c r="G31" s="104">
        <f>VLOOKUP(A:A,门店任务指标!B:T,19,0)</f>
        <v>9600</v>
      </c>
      <c r="N31" s="64" t="str">
        <f>VLOOKUP(A:A,'[7]11.9~11.11门店PK金'!$B:$O,14,0)</f>
        <v>李秀芳</v>
      </c>
    </row>
    <row r="32" customHeight="1" spans="1:14">
      <c r="A32" s="61">
        <v>727</v>
      </c>
      <c r="B32" s="61" t="s">
        <v>148</v>
      </c>
      <c r="C32" s="61" t="s">
        <v>33</v>
      </c>
      <c r="D32" s="62">
        <v>12</v>
      </c>
      <c r="E32" s="62">
        <v>50</v>
      </c>
      <c r="F32" s="64">
        <f>VLOOKUP(A:A,门店任务指标!B:Q,16,0)</f>
        <v>9240</v>
      </c>
      <c r="G32" s="104">
        <f>VLOOKUP(A:A,门店任务指标!B:T,19,0)</f>
        <v>10080</v>
      </c>
      <c r="N32" s="64" t="str">
        <f>VLOOKUP(A:A,'[7]11.9~11.11门店PK金'!$B:$O,14,0)</f>
        <v>马艺芮</v>
      </c>
    </row>
    <row r="33" customHeight="1" spans="1:14">
      <c r="A33" s="61">
        <v>115971</v>
      </c>
      <c r="B33" s="61" t="s">
        <v>150</v>
      </c>
      <c r="C33" s="61" t="s">
        <v>33</v>
      </c>
      <c r="D33" s="62">
        <v>12</v>
      </c>
      <c r="E33" s="62">
        <v>50</v>
      </c>
      <c r="F33" s="64">
        <f>VLOOKUP(A:A,门店任务指标!B:Q,16,0)</f>
        <v>9200</v>
      </c>
      <c r="G33" s="104">
        <f>VLOOKUP(A:A,门店任务指标!B:T,19,0)</f>
        <v>10036.3636363636</v>
      </c>
      <c r="N33" s="64" t="str">
        <f>VLOOKUP(A:A,'[7]11.9~11.11门店PK金'!$B:$O,14,0)</f>
        <v>晏玲</v>
      </c>
    </row>
    <row r="34" customHeight="1" spans="1:14">
      <c r="A34" s="103">
        <v>730</v>
      </c>
      <c r="B34" s="103" t="s">
        <v>53</v>
      </c>
      <c r="C34" s="103" t="s">
        <v>54</v>
      </c>
      <c r="D34" s="27">
        <v>1</v>
      </c>
      <c r="E34" s="27">
        <v>150</v>
      </c>
      <c r="F34" s="64">
        <f>VLOOKUP(A:A,门店任务指标!B:Q,16,0)</f>
        <v>20100</v>
      </c>
      <c r="G34" s="104">
        <f>VLOOKUP(A:A,门店任务指标!B:T,19,0)</f>
        <v>21927.2727272727</v>
      </c>
      <c r="N34" s="64" t="str">
        <f>VLOOKUP(A:A,'[7]11.9~11.11门店PK金'!$B:$O,14,0)</f>
        <v>黄雨</v>
      </c>
    </row>
    <row r="35" customHeight="1" spans="1:14">
      <c r="A35" s="103">
        <v>107658</v>
      </c>
      <c r="B35" s="103" t="s">
        <v>60</v>
      </c>
      <c r="C35" s="103" t="s">
        <v>54</v>
      </c>
      <c r="D35" s="27">
        <v>1</v>
      </c>
      <c r="E35" s="27">
        <v>150</v>
      </c>
      <c r="F35" s="64">
        <f>VLOOKUP(A:A,门店任务指标!B:Q,16,0)</f>
        <v>18700</v>
      </c>
      <c r="G35" s="104">
        <f>VLOOKUP(A:A,门店任务指标!B:T,19,0)</f>
        <v>20400</v>
      </c>
      <c r="N35" s="64" t="str">
        <f>VLOOKUP(A:A,'[7]11.9~11.11门店PK金'!$B:$O,14,0)</f>
        <v>廖红</v>
      </c>
    </row>
    <row r="36" customHeight="1" spans="1:14">
      <c r="A36" s="61">
        <v>709</v>
      </c>
      <c r="B36" s="61" t="s">
        <v>65</v>
      </c>
      <c r="C36" s="61" t="s">
        <v>54</v>
      </c>
      <c r="D36" s="62">
        <v>2</v>
      </c>
      <c r="E36" s="62">
        <v>100</v>
      </c>
      <c r="F36" s="64">
        <f>VLOOKUP(A:A,门店任务指标!B:Q,16,0)</f>
        <v>18000</v>
      </c>
      <c r="G36" s="104">
        <f>VLOOKUP(A:A,门店任务指标!B:T,19,0)</f>
        <v>19636.3636363636</v>
      </c>
      <c r="N36" s="64" t="e">
        <f>VLOOKUP(A:A,'[7]11.9~11.11门店PK金'!$B:$O,14,0)</f>
        <v>#N/A</v>
      </c>
    </row>
    <row r="37" customHeight="1" spans="1:14">
      <c r="A37" s="61">
        <v>329</v>
      </c>
      <c r="B37" s="61" t="s">
        <v>90</v>
      </c>
      <c r="C37" s="61" t="s">
        <v>54</v>
      </c>
      <c r="D37" s="62">
        <v>2</v>
      </c>
      <c r="E37" s="62">
        <v>100</v>
      </c>
      <c r="F37" s="64">
        <f>VLOOKUP(A:A,门店任务指标!B:Q,16,0)</f>
        <v>14520</v>
      </c>
      <c r="G37" s="104">
        <f>VLOOKUP(A:A,门店任务指标!B:T,19,0)</f>
        <v>15840</v>
      </c>
      <c r="N37" s="64" t="str">
        <f>VLOOKUP(A:A,'[7]11.9~11.11门店PK金'!$B:$O,14,0)</f>
        <v>夏彩红</v>
      </c>
    </row>
    <row r="38" customHeight="1" spans="1:14">
      <c r="A38" s="103">
        <v>106399</v>
      </c>
      <c r="B38" s="103" t="s">
        <v>77</v>
      </c>
      <c r="C38" s="103" t="s">
        <v>54</v>
      </c>
      <c r="D38" s="27">
        <v>3</v>
      </c>
      <c r="E38" s="27">
        <v>100</v>
      </c>
      <c r="F38" s="64">
        <f>VLOOKUP(A:A,门店任务指标!B:Q,16,0)</f>
        <v>16000</v>
      </c>
      <c r="G38" s="104">
        <f>VLOOKUP(A:A,门店任务指标!B:T,19,0)</f>
        <v>17454.5454545455</v>
      </c>
      <c r="N38" s="64" t="str">
        <f>VLOOKUP(A:A,'[7]11.9~11.11门店PK金'!$B:$O,14,0)</f>
        <v>潘恒旭</v>
      </c>
    </row>
    <row r="39" customHeight="1" spans="1:14">
      <c r="A39" s="103">
        <v>101453</v>
      </c>
      <c r="B39" s="103" t="s">
        <v>83</v>
      </c>
      <c r="C39" s="103" t="s">
        <v>54</v>
      </c>
      <c r="D39" s="27">
        <v>3</v>
      </c>
      <c r="E39" s="27">
        <v>100</v>
      </c>
      <c r="F39" s="64">
        <f>VLOOKUP(A:A,门店任务指标!B:Q,16,0)</f>
        <v>15120</v>
      </c>
      <c r="G39" s="104">
        <f>VLOOKUP(A:A,门店任务指标!B:T,19,0)</f>
        <v>16494.5454545455</v>
      </c>
      <c r="N39" s="64" t="str">
        <f>VLOOKUP(A:A,'[7]11.9~11.11门店PK金'!$B:$O,14,0)</f>
        <v>王慧</v>
      </c>
    </row>
    <row r="40" customHeight="1" spans="1:14">
      <c r="A40" s="61">
        <v>120844</v>
      </c>
      <c r="B40" s="61" t="s">
        <v>93</v>
      </c>
      <c r="C40" s="61" t="s">
        <v>54</v>
      </c>
      <c r="D40" s="62">
        <v>4</v>
      </c>
      <c r="E40" s="62">
        <v>100</v>
      </c>
      <c r="F40" s="64">
        <f>VLOOKUP(A:A,门店任务指标!B:Q,16,0)</f>
        <v>13800</v>
      </c>
      <c r="G40" s="104">
        <f>VLOOKUP(A:A,门店任务指标!B:T,19,0)</f>
        <v>15054.5454545455</v>
      </c>
      <c r="N40" s="64" t="str">
        <f>VLOOKUP(A:A,'[7]11.9~11.11门店PK金'!$B:$O,14,0)</f>
        <v>黄伦倩</v>
      </c>
    </row>
    <row r="41" customHeight="1" spans="1:14">
      <c r="A41" s="61">
        <v>114286</v>
      </c>
      <c r="B41" s="61" t="s">
        <v>91</v>
      </c>
      <c r="C41" s="61" t="s">
        <v>54</v>
      </c>
      <c r="D41" s="62">
        <v>4</v>
      </c>
      <c r="E41" s="62">
        <v>100</v>
      </c>
      <c r="F41" s="64">
        <f>VLOOKUP(A:A,门店任务指标!B:Q,16,0)</f>
        <v>14500</v>
      </c>
      <c r="G41" s="104">
        <f>VLOOKUP(A:A,门店任务指标!B:T,19,0)</f>
        <v>15818.1818181818</v>
      </c>
      <c r="N41" s="64" t="str">
        <f>VLOOKUP(A:A,'[7]11.9~11.11门店PK金'!$B:$O,14,0)</f>
        <v>吕显杨</v>
      </c>
    </row>
    <row r="42" customHeight="1" spans="1:14">
      <c r="A42" s="103">
        <v>752</v>
      </c>
      <c r="B42" s="103" t="s">
        <v>125</v>
      </c>
      <c r="C42" s="103" t="s">
        <v>54</v>
      </c>
      <c r="D42" s="27">
        <v>5</v>
      </c>
      <c r="E42" s="27">
        <v>100</v>
      </c>
      <c r="F42" s="64">
        <f>VLOOKUP(A:A,门店任务指标!B:Q,16,0)</f>
        <v>10120</v>
      </c>
      <c r="G42" s="104">
        <f>VLOOKUP(A:A,门店任务指标!B:T,19,0)</f>
        <v>11040</v>
      </c>
      <c r="N42" s="64" t="str">
        <f>VLOOKUP(A:A,'[7]11.9~11.11门店PK金'!$B:$O,14,0)</f>
        <v>李俊俐</v>
      </c>
    </row>
    <row r="43" customHeight="1" spans="1:14">
      <c r="A43" s="103">
        <v>112888</v>
      </c>
      <c r="B43" s="103" t="s">
        <v>131</v>
      </c>
      <c r="C43" s="103" t="s">
        <v>54</v>
      </c>
      <c r="D43" s="27">
        <v>5</v>
      </c>
      <c r="E43" s="27">
        <v>100</v>
      </c>
      <c r="F43" s="64">
        <f>VLOOKUP(A:A,门店任务指标!B:Q,16,0)</f>
        <v>9900</v>
      </c>
      <c r="G43" s="104">
        <f>VLOOKUP(A:A,门店任务指标!B:T,19,0)</f>
        <v>10800</v>
      </c>
      <c r="N43" s="64" t="str">
        <f>VLOOKUP(A:A,'[7]11.9~11.11门店PK金'!$B:$O,14,0)</f>
        <v>张雪2</v>
      </c>
    </row>
    <row r="44" customHeight="1" spans="1:14">
      <c r="A44" s="103">
        <v>570</v>
      </c>
      <c r="B44" s="103" t="s">
        <v>132</v>
      </c>
      <c r="C44" s="103" t="s">
        <v>54</v>
      </c>
      <c r="D44" s="27">
        <v>5</v>
      </c>
      <c r="E44" s="27">
        <v>100</v>
      </c>
      <c r="F44" s="64">
        <f>VLOOKUP(A:A,门店任务指标!B:Q,16,0)</f>
        <v>9900</v>
      </c>
      <c r="G44" s="104">
        <f>VLOOKUP(A:A,门店任务指标!B:T,19,0)</f>
        <v>10800</v>
      </c>
      <c r="N44" s="64" t="str">
        <f>VLOOKUP(A:A,'[7]11.9~11.11门店PK金'!$B:$O,14,0)</f>
        <v>毛玉</v>
      </c>
    </row>
    <row r="45" customHeight="1" spans="1:14">
      <c r="A45" s="61">
        <v>113833</v>
      </c>
      <c r="B45" s="61" t="s">
        <v>158</v>
      </c>
      <c r="C45" s="61" t="s">
        <v>54</v>
      </c>
      <c r="D45" s="62">
        <v>6</v>
      </c>
      <c r="E45" s="62">
        <v>100</v>
      </c>
      <c r="F45" s="64">
        <f>VLOOKUP(A:A,门店任务指标!B:Q,16,0)</f>
        <v>8800</v>
      </c>
      <c r="G45" s="104">
        <f>VLOOKUP(A:A,门店任务指标!B:T,19,0)</f>
        <v>9600</v>
      </c>
      <c r="N45" s="64" t="str">
        <f>VLOOKUP(A:A,'[7]11.9~11.11门店PK金'!$B:$O,14,0)</f>
        <v>李玉先</v>
      </c>
    </row>
    <row r="46" customHeight="1" spans="1:14">
      <c r="A46" s="61">
        <v>104429</v>
      </c>
      <c r="B46" s="61" t="s">
        <v>146</v>
      </c>
      <c r="C46" s="61" t="s">
        <v>54</v>
      </c>
      <c r="D46" s="62">
        <v>6</v>
      </c>
      <c r="E46" s="62">
        <v>100</v>
      </c>
      <c r="F46" s="64">
        <f>VLOOKUP(A:A,门店任务指标!B:Q,16,0)</f>
        <v>9400</v>
      </c>
      <c r="G46" s="104">
        <f>VLOOKUP(A:A,门店任务指标!B:T,19,0)</f>
        <v>10254.5454545455</v>
      </c>
      <c r="N46" s="64" t="str">
        <f>VLOOKUP(A:A,'[7]11.9~11.11门店PK金'!$B:$O,14,0)</f>
        <v>李雪</v>
      </c>
    </row>
    <row r="47" customHeight="1" spans="1:14">
      <c r="A47" s="61">
        <v>118951</v>
      </c>
      <c r="B47" s="61" t="s">
        <v>145</v>
      </c>
      <c r="C47" s="61" t="s">
        <v>54</v>
      </c>
      <c r="D47" s="62">
        <v>6</v>
      </c>
      <c r="E47" s="62">
        <v>100</v>
      </c>
      <c r="F47" s="64">
        <f>VLOOKUP(A:A,门店任务指标!B:Q,16,0)</f>
        <v>9400</v>
      </c>
      <c r="G47" s="104">
        <f>VLOOKUP(A:A,门店任务指标!B:T,19,0)</f>
        <v>10254.5454545455</v>
      </c>
      <c r="N47" s="64" t="str">
        <f>VLOOKUP(A:A,'[7]11.9~11.11门店PK金'!$B:$O,14,0)</f>
        <v>黄莉1</v>
      </c>
    </row>
    <row r="48" customHeight="1" spans="1:14">
      <c r="A48" s="103">
        <v>113025</v>
      </c>
      <c r="B48" s="103" t="s">
        <v>162</v>
      </c>
      <c r="C48" s="103" t="s">
        <v>54</v>
      </c>
      <c r="D48" s="27">
        <v>7</v>
      </c>
      <c r="E48" s="27">
        <v>100</v>
      </c>
      <c r="F48" s="64">
        <f>VLOOKUP(A:A,门店任务指标!B:Q,16,0)</f>
        <v>8360</v>
      </c>
      <c r="G48" s="104">
        <f>VLOOKUP(A:A,门店任务指标!B:T,19,0)</f>
        <v>9120</v>
      </c>
      <c r="N48" s="64" t="str">
        <f>VLOOKUP(A:A,'[7]11.9~11.11门店PK金'!$B:$O,14,0)</f>
        <v>张阿几</v>
      </c>
    </row>
    <row r="49" customHeight="1" spans="1:14">
      <c r="A49" s="103">
        <v>116773</v>
      </c>
      <c r="B49" s="103" t="s">
        <v>167</v>
      </c>
      <c r="C49" s="103" t="s">
        <v>54</v>
      </c>
      <c r="D49" s="27">
        <v>7</v>
      </c>
      <c r="E49" s="27">
        <v>100</v>
      </c>
      <c r="F49" s="64">
        <f>VLOOKUP(A:A,门店任务指标!B:Q,16,0)</f>
        <v>8000</v>
      </c>
      <c r="G49" s="104">
        <f>VLOOKUP(A:A,门店任务指标!B:T,19,0)</f>
        <v>8727.27272727273</v>
      </c>
      <c r="N49" s="64" t="str">
        <f>VLOOKUP(A:A,'[7]11.9~11.11门店PK金'!$B:$O,14,0)</f>
        <v>程改</v>
      </c>
    </row>
    <row r="50" customHeight="1" spans="1:14">
      <c r="A50" s="61">
        <v>119263</v>
      </c>
      <c r="B50" s="61" t="s">
        <v>139</v>
      </c>
      <c r="C50" s="61" t="s">
        <v>54</v>
      </c>
      <c r="D50" s="62">
        <v>8</v>
      </c>
      <c r="E50" s="62">
        <v>100</v>
      </c>
      <c r="F50" s="64">
        <f>VLOOKUP(A:A,门店任务指标!B:Q,16,0)</f>
        <v>9500</v>
      </c>
      <c r="G50" s="104">
        <f>VLOOKUP(A:A,门店任务指标!B:T,19,0)</f>
        <v>10363.6363636364</v>
      </c>
      <c r="N50" s="64" t="str">
        <f>VLOOKUP(A:A,'[7]11.9~11.11门店PK金'!$B:$O,14,0)</f>
        <v>邹芊</v>
      </c>
    </row>
    <row r="51" customHeight="1" spans="1:14">
      <c r="A51" s="61">
        <v>122906</v>
      </c>
      <c r="B51" s="61" t="s">
        <v>168</v>
      </c>
      <c r="C51" s="61" t="s">
        <v>54</v>
      </c>
      <c r="D51" s="62">
        <v>8</v>
      </c>
      <c r="E51" s="62">
        <v>100</v>
      </c>
      <c r="F51" s="64">
        <f>VLOOKUP(A:A,门店任务指标!B:Q,16,0)</f>
        <v>7500</v>
      </c>
      <c r="G51" s="104">
        <f>VLOOKUP(A:A,门店任务指标!B:T,19,0)</f>
        <v>8181.81818181818</v>
      </c>
      <c r="N51" s="64" t="str">
        <f>VLOOKUP(A:A,'[7]11.9~11.11门店PK金'!$B:$O,14,0)</f>
        <v>唐倩</v>
      </c>
    </row>
    <row r="52" customHeight="1" spans="1:14">
      <c r="A52" s="103">
        <v>113298</v>
      </c>
      <c r="B52" s="103" t="s">
        <v>163</v>
      </c>
      <c r="C52" s="103" t="s">
        <v>54</v>
      </c>
      <c r="D52" s="27">
        <v>9</v>
      </c>
      <c r="E52" s="27">
        <v>50</v>
      </c>
      <c r="F52" s="64">
        <f>VLOOKUP(A:A,门店任务指标!B:Q,16,0)</f>
        <v>8228</v>
      </c>
      <c r="G52" s="104">
        <f>VLOOKUP(A:A,门店任务指标!B:T,19,0)</f>
        <v>8976</v>
      </c>
      <c r="N52" s="64" t="e">
        <f>VLOOKUP(A:A,'[7]11.9~11.11门店PK金'!$B:$O,14,0)</f>
        <v>#N/A</v>
      </c>
    </row>
    <row r="53" customHeight="1" spans="1:14">
      <c r="A53" s="61">
        <v>307</v>
      </c>
      <c r="B53" s="61" t="s">
        <v>27</v>
      </c>
      <c r="C53" s="61" t="s">
        <v>28</v>
      </c>
      <c r="D53" s="62">
        <v>1</v>
      </c>
      <c r="E53" s="62">
        <v>200</v>
      </c>
      <c r="F53" s="64">
        <f>VLOOKUP(A:A,门店任务指标!B:Q,16,0)</f>
        <v>140000</v>
      </c>
      <c r="G53" s="104">
        <f>VLOOKUP(A:A,门店任务指标!B:T,19,0)</f>
        <v>152727.272727273</v>
      </c>
      <c r="N53" s="64" t="s">
        <v>191</v>
      </c>
    </row>
    <row r="54" customHeight="1" spans="1:14">
      <c r="A54" s="103">
        <v>750</v>
      </c>
      <c r="B54" s="103" t="s">
        <v>31</v>
      </c>
      <c r="C54" s="103" t="s">
        <v>28</v>
      </c>
      <c r="D54" s="27">
        <v>2</v>
      </c>
      <c r="E54" s="27">
        <v>200</v>
      </c>
      <c r="F54" s="64">
        <f>VLOOKUP(A:A,门店任务指标!B:Q,16,0)</f>
        <v>50200</v>
      </c>
      <c r="G54" s="104">
        <f>VLOOKUP(A:A,门店任务指标!B:T,19,0)</f>
        <v>54763.6363636364</v>
      </c>
      <c r="N54" s="64" t="str">
        <f>VLOOKUP(A:A,'[7]11.9~11.11门店PK金'!$B:$O,14,0)</f>
        <v>蒋雪琴</v>
      </c>
    </row>
    <row r="55" customHeight="1" spans="1:14">
      <c r="A55" s="103">
        <v>742</v>
      </c>
      <c r="B55" s="103" t="s">
        <v>192</v>
      </c>
      <c r="C55" s="103" t="s">
        <v>28</v>
      </c>
      <c r="D55" s="27">
        <v>2</v>
      </c>
      <c r="E55" s="27">
        <v>200</v>
      </c>
      <c r="F55" s="64">
        <f>VLOOKUP(A:A,门店任务指标!B:Q,16,0)</f>
        <v>22500</v>
      </c>
      <c r="G55" s="104">
        <f>VLOOKUP(A:A,门店任务指标!B:T,19,0)</f>
        <v>24545.4545454545</v>
      </c>
      <c r="N55" s="64" t="e">
        <f>VLOOKUP(A:A,'[7]11.9~11.11门店PK金'!$B:$O,14,0)</f>
        <v>#N/A</v>
      </c>
    </row>
    <row r="56" customHeight="1" spans="1:14">
      <c r="A56" s="61">
        <v>106066</v>
      </c>
      <c r="B56" s="61" t="s">
        <v>82</v>
      </c>
      <c r="C56" s="61" t="s">
        <v>28</v>
      </c>
      <c r="D56" s="62">
        <v>3</v>
      </c>
      <c r="E56" s="62">
        <v>100</v>
      </c>
      <c r="F56" s="64">
        <f>VLOOKUP(A:A,门店任务指标!B:Q,16,0)</f>
        <v>15400</v>
      </c>
      <c r="G56" s="104">
        <f>VLOOKUP(A:A,门店任务指标!B:T,19,0)</f>
        <v>16800</v>
      </c>
      <c r="N56" s="64" t="e">
        <f>VLOOKUP(A:A,'[7]11.9~11.11门店PK金'!$B:$O,14,0)</f>
        <v>#N/A</v>
      </c>
    </row>
    <row r="57" customHeight="1" spans="1:14">
      <c r="A57" s="61">
        <v>106485</v>
      </c>
      <c r="B57" s="61" t="s">
        <v>102</v>
      </c>
      <c r="C57" s="61" t="s">
        <v>28</v>
      </c>
      <c r="D57" s="62">
        <v>3</v>
      </c>
      <c r="E57" s="62">
        <v>100</v>
      </c>
      <c r="F57" s="64">
        <f>VLOOKUP(A:A,门店任务指标!B:Q,16,0)</f>
        <v>12650</v>
      </c>
      <c r="G57" s="104">
        <f>VLOOKUP(A:A,门店任务指标!B:T,19,0)</f>
        <v>13800</v>
      </c>
      <c r="N57" s="64" t="e">
        <f>VLOOKUP(A:A,'[7]11.9~11.11门店PK金'!$B:$O,14,0)</f>
        <v>#N/A</v>
      </c>
    </row>
    <row r="58" customHeight="1" spans="1:14">
      <c r="A58" s="103">
        <v>106865</v>
      </c>
      <c r="B58" s="103" t="s">
        <v>119</v>
      </c>
      <c r="C58" s="103" t="s">
        <v>28</v>
      </c>
      <c r="D58" s="27">
        <v>4</v>
      </c>
      <c r="E58" s="27">
        <v>0</v>
      </c>
      <c r="F58" s="64">
        <f>VLOOKUP(A:A,门店任务指标!B:Q,16,0)</f>
        <v>11000</v>
      </c>
      <c r="G58" s="104">
        <f>VLOOKUP(A:A,门店任务指标!B:T,19,0)</f>
        <v>12000</v>
      </c>
      <c r="N58" s="64" t="e">
        <f>VLOOKUP(A:A,'[7]11.9~11.11门店PK金'!$B:$O,14,0)</f>
        <v>#N/A</v>
      </c>
    </row>
    <row r="59" customHeight="1" spans="1:14">
      <c r="A59" s="103">
        <v>102935</v>
      </c>
      <c r="B59" s="103" t="s">
        <v>107</v>
      </c>
      <c r="C59" s="103" t="s">
        <v>28</v>
      </c>
      <c r="D59" s="27">
        <v>4</v>
      </c>
      <c r="E59" s="27">
        <v>100</v>
      </c>
      <c r="F59" s="64">
        <f>VLOOKUP(A:A,门店任务指标!B:Q,16,0)</f>
        <v>12100</v>
      </c>
      <c r="G59" s="104">
        <f>VLOOKUP(A:A,门店任务指标!B:T,19,0)</f>
        <v>13200</v>
      </c>
      <c r="N59" s="64" t="e">
        <f>VLOOKUP(A:A,'[7]11.9~11.11门店PK金'!$B:$O,14,0)</f>
        <v>#N/A</v>
      </c>
    </row>
    <row r="60" customHeight="1" spans="1:14">
      <c r="A60" s="103">
        <v>116919</v>
      </c>
      <c r="B60" s="103" t="s">
        <v>101</v>
      </c>
      <c r="C60" s="103" t="s">
        <v>28</v>
      </c>
      <c r="D60" s="27">
        <v>4</v>
      </c>
      <c r="E60" s="27">
        <v>100</v>
      </c>
      <c r="F60" s="64">
        <f>VLOOKUP(A:A,门店任务指标!B:Q,16,0)</f>
        <v>12650</v>
      </c>
      <c r="G60" s="104">
        <f>VLOOKUP(A:A,门店任务指标!B:T,19,0)</f>
        <v>13800</v>
      </c>
      <c r="N60" s="64" t="e">
        <f>VLOOKUP(A:A,'[7]11.9~11.11门店PK金'!$B:$O,14,0)</f>
        <v>#N/A</v>
      </c>
    </row>
    <row r="61" customHeight="1" spans="1:14">
      <c r="A61" s="61">
        <v>587</v>
      </c>
      <c r="B61" s="61" t="s">
        <v>110</v>
      </c>
      <c r="C61" s="61" t="s">
        <v>111</v>
      </c>
      <c r="D61" s="62">
        <v>1</v>
      </c>
      <c r="E61" s="62">
        <v>150</v>
      </c>
      <c r="F61" s="64">
        <f>VLOOKUP(A:A,门店任务指标!B:Q,16,0)</f>
        <v>12100</v>
      </c>
      <c r="G61" s="104">
        <f>VLOOKUP(A:A,门店任务指标!B:T,19,0)</f>
        <v>13200</v>
      </c>
      <c r="N61" s="64" t="str">
        <f>VLOOKUP(A:A,'[7]11.9~11.11门店PK金'!$B:$O,14,0)</f>
        <v>杨科</v>
      </c>
    </row>
    <row r="62" customHeight="1" spans="1:14">
      <c r="A62" s="61">
        <v>704</v>
      </c>
      <c r="B62" s="61" t="s">
        <v>144</v>
      </c>
      <c r="C62" s="61" t="s">
        <v>111</v>
      </c>
      <c r="D62" s="62">
        <v>1</v>
      </c>
      <c r="E62" s="62">
        <v>150</v>
      </c>
      <c r="F62" s="64">
        <f>VLOOKUP(A:A,门店任务指标!B:Q,16,0)</f>
        <v>9500</v>
      </c>
      <c r="G62" s="104">
        <f>VLOOKUP(A:A,门店任务指标!B:T,19,0)</f>
        <v>10363.6363636364</v>
      </c>
      <c r="N62" s="64" t="str">
        <f>VLOOKUP(A:A,'[7]11.9~11.11门店PK金'!$B:$O,14,0)</f>
        <v>韩启敏</v>
      </c>
    </row>
    <row r="63" customHeight="1" spans="1:14">
      <c r="A63" s="103">
        <v>738</v>
      </c>
      <c r="B63" s="103" t="s">
        <v>120</v>
      </c>
      <c r="C63" s="103" t="s">
        <v>111</v>
      </c>
      <c r="D63" s="27">
        <v>2</v>
      </c>
      <c r="E63" s="27">
        <v>100</v>
      </c>
      <c r="F63" s="64">
        <f>VLOOKUP(A:A,门店任务指标!B:Q,16,0)</f>
        <v>11000</v>
      </c>
      <c r="G63" s="104">
        <f>VLOOKUP(A:A,门店任务指标!B:T,19,0)</f>
        <v>12000</v>
      </c>
      <c r="N63" s="64" t="str">
        <f>VLOOKUP(A:A,'[7]11.9~11.11门店PK金'!$B:$O,14,0)</f>
        <v>周有惠</v>
      </c>
    </row>
    <row r="64" customHeight="1" spans="1:14">
      <c r="A64" s="103">
        <v>710</v>
      </c>
      <c r="B64" s="103" t="s">
        <v>134</v>
      </c>
      <c r="C64" s="103" t="s">
        <v>111</v>
      </c>
      <c r="D64" s="27">
        <v>2</v>
      </c>
      <c r="E64" s="27">
        <v>100</v>
      </c>
      <c r="F64" s="64">
        <f>VLOOKUP(A:A,门店任务指标!B:Q,16,0)</f>
        <v>9890</v>
      </c>
      <c r="G64" s="104">
        <f>VLOOKUP(A:A,门店任务指标!B:T,19,0)</f>
        <v>10789.0909090909</v>
      </c>
      <c r="N64" s="64" t="str">
        <f>VLOOKUP(A:A,'[7]11.9~11.11门店PK金'!$B:$O,14,0)</f>
        <v>吴志海</v>
      </c>
    </row>
    <row r="65" customHeight="1" spans="1:14">
      <c r="A65" s="61">
        <v>706</v>
      </c>
      <c r="B65" s="61" t="s">
        <v>137</v>
      </c>
      <c r="C65" s="61" t="s">
        <v>111</v>
      </c>
      <c r="D65" s="62">
        <v>3</v>
      </c>
      <c r="E65" s="62">
        <v>100</v>
      </c>
      <c r="F65" s="64">
        <f>VLOOKUP(A:A,门店任务指标!B:Q,16,0)</f>
        <v>9522</v>
      </c>
      <c r="G65" s="104">
        <f>VLOOKUP(A:A,门店任务指标!B:T,19,0)</f>
        <v>10387.6363636364</v>
      </c>
      <c r="N65" s="64" t="str">
        <f>VLOOKUP(A:A,'[7]11.9~11.11门店PK金'!$B:$O,14,0)</f>
        <v>杨文英</v>
      </c>
    </row>
    <row r="66" customHeight="1" spans="1:14">
      <c r="A66" s="61">
        <v>351</v>
      </c>
      <c r="B66" s="61" t="s">
        <v>133</v>
      </c>
      <c r="C66" s="61" t="s">
        <v>111</v>
      </c>
      <c r="D66" s="62">
        <v>3</v>
      </c>
      <c r="E66" s="62">
        <v>100</v>
      </c>
      <c r="F66" s="64">
        <f>VLOOKUP(A:A,门店任务指标!B:Q,16,0)</f>
        <v>9900</v>
      </c>
      <c r="G66" s="104">
        <f>VLOOKUP(A:A,门店任务指标!B:T,19,0)</f>
        <v>10800</v>
      </c>
      <c r="N66" s="64" t="str">
        <f>VLOOKUP(A:A,'[7]11.9~11.11门店PK金'!$B:$O,14,0)</f>
        <v>聂丽</v>
      </c>
    </row>
    <row r="67" customHeight="1" spans="1:14">
      <c r="A67" s="103">
        <v>713</v>
      </c>
      <c r="B67" s="103" t="s">
        <v>152</v>
      </c>
      <c r="C67" s="103" t="s">
        <v>111</v>
      </c>
      <c r="D67" s="27">
        <v>4</v>
      </c>
      <c r="E67" s="27">
        <v>100</v>
      </c>
      <c r="F67" s="64">
        <f>VLOOKUP(A:A,门店任务指标!B:Q,16,0)</f>
        <v>9200</v>
      </c>
      <c r="G67" s="104">
        <f>VLOOKUP(A:A,门店任务指标!B:T,19,0)</f>
        <v>10036.3636363636</v>
      </c>
      <c r="N67" s="64" t="str">
        <f>VLOOKUP(A:A,'[7]11.9~11.11门店PK金'!$B:$O,14,0)</f>
        <v>何丽萍</v>
      </c>
    </row>
    <row r="68" customHeight="1" spans="1:14">
      <c r="A68" s="103">
        <v>110378</v>
      </c>
      <c r="B68" s="103" t="s">
        <v>164</v>
      </c>
      <c r="C68" s="103" t="s">
        <v>111</v>
      </c>
      <c r="D68" s="27">
        <v>4</v>
      </c>
      <c r="E68" s="27">
        <v>100</v>
      </c>
      <c r="F68" s="64">
        <f>VLOOKUP(A:A,门店任务指标!B:Q,16,0)</f>
        <v>8050</v>
      </c>
      <c r="G68" s="104">
        <f>VLOOKUP(A:A,门店任务指标!B:T,19,0)</f>
        <v>8781.81818181818</v>
      </c>
      <c r="N68" s="64" t="str">
        <f>VLOOKUP(A:A,'[7]11.9~11.11门店PK金'!$B:$O,14,0)</f>
        <v>吴阳</v>
      </c>
    </row>
    <row r="69" customHeight="1" spans="1:14">
      <c r="A69" s="61">
        <v>571</v>
      </c>
      <c r="B69" s="61" t="s">
        <v>37</v>
      </c>
      <c r="C69" s="61" t="s">
        <v>38</v>
      </c>
      <c r="D69" s="62">
        <v>1</v>
      </c>
      <c r="E69" s="62">
        <v>200</v>
      </c>
      <c r="F69" s="64">
        <f>VLOOKUP(A:A,门店任务指标!B:Q,16,0)</f>
        <v>28000</v>
      </c>
      <c r="G69" s="104">
        <f>VLOOKUP(A:A,门店任务指标!B:T,19,0)</f>
        <v>30545.4545454545</v>
      </c>
      <c r="N69" s="64" t="str">
        <f>VLOOKUP(A:A,'[7]11.9~11.11门店PK金'!$B:$O,14,0)</f>
        <v>于春莲</v>
      </c>
    </row>
    <row r="70" customHeight="1" spans="1:14">
      <c r="A70" s="61">
        <v>712</v>
      </c>
      <c r="B70" s="61" t="s">
        <v>45</v>
      </c>
      <c r="C70" s="61" t="s">
        <v>38</v>
      </c>
      <c r="D70" s="62">
        <v>1</v>
      </c>
      <c r="E70" s="62">
        <v>200</v>
      </c>
      <c r="F70" s="64">
        <f>VLOOKUP(A:A,门店任务指标!B:Q,16,0)</f>
        <v>23000</v>
      </c>
      <c r="G70" s="104">
        <f>VLOOKUP(A:A,门店任务指标!B:T,19,0)</f>
        <v>25090.9090909091</v>
      </c>
      <c r="N70" s="64" t="str">
        <f>VLOOKUP(A:A,'[7]11.9~11.11门店PK金'!$B:$O,14,0)</f>
        <v>段文秀</v>
      </c>
    </row>
    <row r="71" customHeight="1" spans="1:14">
      <c r="A71" s="61">
        <v>707</v>
      </c>
      <c r="B71" s="61" t="s">
        <v>48</v>
      </c>
      <c r="C71" s="61" t="s">
        <v>38</v>
      </c>
      <c r="D71" s="62">
        <v>1</v>
      </c>
      <c r="E71" s="62">
        <v>200</v>
      </c>
      <c r="F71" s="64">
        <f>VLOOKUP(A:A,门店任务指标!B:Q,16,0)</f>
        <v>21600</v>
      </c>
      <c r="G71" s="104">
        <f>VLOOKUP(A:A,门店任务指标!B:T,19,0)</f>
        <v>23563.6363636364</v>
      </c>
      <c r="N71" s="64" t="str">
        <f>VLOOKUP(A:A,'[7]11.9~11.11门店PK金'!$B:$O,14,0)</f>
        <v>马雪</v>
      </c>
    </row>
    <row r="72" customHeight="1" spans="1:14">
      <c r="A72" s="103">
        <v>511</v>
      </c>
      <c r="B72" s="103" t="s">
        <v>58</v>
      </c>
      <c r="C72" s="103" t="s">
        <v>38</v>
      </c>
      <c r="D72" s="27">
        <v>2</v>
      </c>
      <c r="E72" s="27">
        <v>150</v>
      </c>
      <c r="F72" s="64">
        <f>VLOOKUP(A:A,门店任务指标!B:Q,16,0)</f>
        <v>18920</v>
      </c>
      <c r="G72" s="104">
        <f>VLOOKUP(A:A,门店任务指标!B:T,19,0)</f>
        <v>20640</v>
      </c>
      <c r="N72" s="64" t="str">
        <f>VLOOKUP(A:A,'[7]11.9~11.11门店PK金'!$B:$O,14,0)</f>
        <v>殷岱菊</v>
      </c>
    </row>
    <row r="73" customHeight="1" spans="1:14">
      <c r="A73" s="103">
        <v>387</v>
      </c>
      <c r="B73" s="103" t="s">
        <v>73</v>
      </c>
      <c r="C73" s="103" t="s">
        <v>38</v>
      </c>
      <c r="D73" s="27">
        <v>2</v>
      </c>
      <c r="E73" s="27">
        <v>150</v>
      </c>
      <c r="F73" s="64">
        <f>VLOOKUP(A:A,门店任务指标!B:Q,16,0)</f>
        <v>16380</v>
      </c>
      <c r="G73" s="104">
        <f>VLOOKUP(A:A,门店任务指标!B:T,19,0)</f>
        <v>17869.0909090909</v>
      </c>
      <c r="N73" s="64" t="str">
        <f>VLOOKUP(A:A,'[7]11.9~11.11门店PK金'!$B:$O,14,0)</f>
        <v>任远芳</v>
      </c>
    </row>
    <row r="74" customHeight="1" spans="1:14">
      <c r="A74" s="103">
        <v>737</v>
      </c>
      <c r="B74" s="103" t="s">
        <v>66</v>
      </c>
      <c r="C74" s="103" t="s">
        <v>38</v>
      </c>
      <c r="D74" s="27">
        <v>2</v>
      </c>
      <c r="E74" s="27">
        <v>150</v>
      </c>
      <c r="F74" s="64">
        <f>VLOOKUP(A:A,门店任务指标!B:Q,16,0)</f>
        <v>17600</v>
      </c>
      <c r="G74" s="104">
        <f>VLOOKUP(A:A,门店任务指标!B:T,19,0)</f>
        <v>19200</v>
      </c>
      <c r="N74" s="64" t="str">
        <f>VLOOKUP(A:A,'[7]11.9~11.11门店PK金'!$B:$O,14,0)</f>
        <v>张亚红</v>
      </c>
    </row>
    <row r="75" customHeight="1" spans="1:14">
      <c r="A75" s="61">
        <v>377</v>
      </c>
      <c r="B75" s="61" t="s">
        <v>85</v>
      </c>
      <c r="C75" s="61" t="s">
        <v>38</v>
      </c>
      <c r="D75" s="62">
        <v>3</v>
      </c>
      <c r="E75" s="62">
        <v>150</v>
      </c>
      <c r="F75" s="64">
        <f>VLOOKUP(A:A,门店任务指标!B:Q,16,0)</f>
        <v>15120</v>
      </c>
      <c r="G75" s="104">
        <f>VLOOKUP(A:A,门店任务指标!B:T,19,0)</f>
        <v>16494.5454545455</v>
      </c>
      <c r="N75" s="64" t="str">
        <f>VLOOKUP(A:A,'[7]11.9~11.11门店PK金'!$B:$O,14,0)</f>
        <v>朱文艺</v>
      </c>
    </row>
    <row r="76" customHeight="1" spans="1:14">
      <c r="A76" s="61">
        <v>118074</v>
      </c>
      <c r="B76" s="61" t="s">
        <v>76</v>
      </c>
      <c r="C76" s="61" t="s">
        <v>38</v>
      </c>
      <c r="D76" s="62">
        <v>3</v>
      </c>
      <c r="E76" s="62">
        <v>150</v>
      </c>
      <c r="F76" s="64">
        <f>VLOOKUP(A:A,门店任务指标!B:Q,16,0)</f>
        <v>16128</v>
      </c>
      <c r="G76" s="104">
        <f>VLOOKUP(A:A,门店任务指标!B:T,19,0)</f>
        <v>17594.1818181818</v>
      </c>
      <c r="N76" s="64" t="str">
        <f>VLOOKUP(A:A,'[7]11.9~11.11门店PK金'!$B:$O,14,0)</f>
        <v>李蕊如</v>
      </c>
    </row>
    <row r="77" customHeight="1" spans="1:14">
      <c r="A77" s="103">
        <v>105751</v>
      </c>
      <c r="B77" s="103" t="s">
        <v>87</v>
      </c>
      <c r="C77" s="103" t="s">
        <v>38</v>
      </c>
      <c r="D77" s="27">
        <v>4</v>
      </c>
      <c r="E77" s="27">
        <v>100</v>
      </c>
      <c r="F77" s="64">
        <f>VLOOKUP(A:A,门店任务指标!B:Q,16,0)</f>
        <v>14960</v>
      </c>
      <c r="G77" s="104">
        <f>VLOOKUP(A:A,门店任务指标!B:T,19,0)</f>
        <v>16320</v>
      </c>
      <c r="N77" s="64" t="str">
        <f>VLOOKUP(A:A,'[7]11.9~11.11门店PK金'!$B:$O,14,0)</f>
        <v>纪莉萍</v>
      </c>
    </row>
    <row r="78" customHeight="1" spans="1:14">
      <c r="A78" s="103">
        <v>515</v>
      </c>
      <c r="B78" s="103" t="s">
        <v>96</v>
      </c>
      <c r="C78" s="103" t="s">
        <v>38</v>
      </c>
      <c r="D78" s="27">
        <v>4</v>
      </c>
      <c r="E78" s="27">
        <v>100</v>
      </c>
      <c r="F78" s="64">
        <f>VLOOKUP(A:A,门店任务指标!B:Q,16,0)</f>
        <v>13200</v>
      </c>
      <c r="G78" s="104">
        <f>VLOOKUP(A:A,门店任务指标!B:T,19,0)</f>
        <v>14400</v>
      </c>
      <c r="N78" s="64" t="str">
        <f>VLOOKUP(A:A,'[7]11.9~11.11门店PK金'!$B:$O,14,0)</f>
        <v>吴洪瑶</v>
      </c>
    </row>
    <row r="79" customHeight="1" spans="1:14">
      <c r="A79" s="61">
        <v>103639</v>
      </c>
      <c r="B79" s="61" t="s">
        <v>104</v>
      </c>
      <c r="C79" s="61" t="s">
        <v>38</v>
      </c>
      <c r="D79" s="62">
        <v>5</v>
      </c>
      <c r="E79" s="62">
        <v>100</v>
      </c>
      <c r="F79" s="64">
        <f>VLOOKUP(A:A,门店任务指标!B:Q,16,0)</f>
        <v>12528</v>
      </c>
      <c r="G79" s="104">
        <f>VLOOKUP(A:A,门店任务指标!B:T,19,0)</f>
        <v>13666.9090909091</v>
      </c>
      <c r="N79" s="64" t="str">
        <f>VLOOKUP(A:A,'[7]11.9~11.11门店PK金'!$B:$O,14,0)</f>
        <v>易永红</v>
      </c>
    </row>
    <row r="80" customHeight="1" spans="1:14">
      <c r="A80" s="61">
        <v>355</v>
      </c>
      <c r="B80" s="61" t="s">
        <v>113</v>
      </c>
      <c r="C80" s="61" t="s">
        <v>38</v>
      </c>
      <c r="D80" s="62">
        <v>5</v>
      </c>
      <c r="E80" s="62">
        <v>100</v>
      </c>
      <c r="F80" s="64">
        <f>VLOOKUP(A:A,门店任务指标!B:Q,16,0)</f>
        <v>11880</v>
      </c>
      <c r="G80" s="104">
        <f>VLOOKUP(A:A,门店任务指标!B:T,19,0)</f>
        <v>12960</v>
      </c>
      <c r="N80" s="64" t="str">
        <f>VLOOKUP(A:A,'[7]11.9~11.11门店PK金'!$B:$O,14,0)</f>
        <v>梅茜</v>
      </c>
    </row>
    <row r="81" customHeight="1" spans="1:14">
      <c r="A81" s="61">
        <v>743</v>
      </c>
      <c r="B81" s="61" t="s">
        <v>121</v>
      </c>
      <c r="C81" s="61" t="s">
        <v>38</v>
      </c>
      <c r="D81" s="62">
        <v>5</v>
      </c>
      <c r="E81" s="62">
        <v>100</v>
      </c>
      <c r="F81" s="64">
        <f>VLOOKUP(A:A,门店任务指标!B:Q,16,0)</f>
        <v>11000</v>
      </c>
      <c r="G81" s="104">
        <f>VLOOKUP(A:A,门店任务指标!B:T,19,0)</f>
        <v>12000</v>
      </c>
      <c r="N81" s="64" t="e">
        <f>VLOOKUP(A:A,'[7]11.9~11.11门店PK金'!$B:$O,14,0)</f>
        <v>#N/A</v>
      </c>
    </row>
    <row r="82" customHeight="1" spans="1:14">
      <c r="A82" s="103">
        <v>573</v>
      </c>
      <c r="B82" s="103" t="s">
        <v>118</v>
      </c>
      <c r="C82" s="103" t="s">
        <v>38</v>
      </c>
      <c r="D82" s="27">
        <v>6</v>
      </c>
      <c r="E82" s="27">
        <v>50</v>
      </c>
      <c r="F82" s="64">
        <f>VLOOKUP(A:A,门店任务指标!B:Q,16,0)</f>
        <v>11000</v>
      </c>
      <c r="G82" s="104">
        <f>VLOOKUP(A:A,门店任务指标!B:T,19,0)</f>
        <v>12000</v>
      </c>
      <c r="N82" s="64" t="str">
        <f>VLOOKUP(A:A,'[7]11.9~11.11门店PK金'!$B:$O,14,0)</f>
        <v>邹惠</v>
      </c>
    </row>
    <row r="83" customHeight="1" spans="1:14">
      <c r="A83" s="103">
        <v>104430</v>
      </c>
      <c r="B83" s="103" t="s">
        <v>142</v>
      </c>
      <c r="C83" s="103" t="s">
        <v>38</v>
      </c>
      <c r="D83" s="27">
        <v>6</v>
      </c>
      <c r="E83" s="27">
        <v>50</v>
      </c>
      <c r="F83" s="64">
        <f>VLOOKUP(A:A,门店任务指标!B:Q,16,0)</f>
        <v>9500</v>
      </c>
      <c r="G83" s="104">
        <f>VLOOKUP(A:A,门店任务指标!B:T,19,0)</f>
        <v>10363.6363636364</v>
      </c>
      <c r="N83" s="64" t="str">
        <f>VLOOKUP(A:A,'[7]11.9~11.11门店PK金'!$B:$O,14,0)</f>
        <v>李平</v>
      </c>
    </row>
    <row r="84" customHeight="1" spans="1:14">
      <c r="A84" s="61">
        <v>740</v>
      </c>
      <c r="B84" s="61" t="s">
        <v>122</v>
      </c>
      <c r="C84" s="61" t="s">
        <v>38</v>
      </c>
      <c r="D84" s="62">
        <v>7</v>
      </c>
      <c r="E84" s="62">
        <v>100</v>
      </c>
      <c r="F84" s="64">
        <f>VLOOKUP(A:A,门店任务指标!B:Q,16,0)</f>
        <v>10580</v>
      </c>
      <c r="G84" s="104">
        <f>VLOOKUP(A:A,门店任务指标!B:T,19,0)</f>
        <v>11541.8181818182</v>
      </c>
      <c r="N84" s="64" t="str">
        <f>VLOOKUP(A:A,'[7]11.9~11.11门店PK金'!$B:$O,14,0)</f>
        <v>黄艳1</v>
      </c>
    </row>
    <row r="85" customHeight="1" spans="1:14">
      <c r="A85" s="61">
        <v>733</v>
      </c>
      <c r="B85" s="61" t="s">
        <v>141</v>
      </c>
      <c r="C85" s="61" t="s">
        <v>38</v>
      </c>
      <c r="D85" s="62">
        <v>7</v>
      </c>
      <c r="E85" s="62">
        <v>100</v>
      </c>
      <c r="F85" s="64">
        <f>VLOOKUP(A:A,门店任务指标!B:Q,16,0)</f>
        <v>9500</v>
      </c>
      <c r="G85" s="104">
        <f>VLOOKUP(A:A,门店任务指标!B:T,19,0)</f>
        <v>10363.6363636364</v>
      </c>
      <c r="N85" s="64" t="str">
        <f>VLOOKUP(A:A,'[7]11.9~11.11门店PK金'!$B:$O,14,0)</f>
        <v>黄兴中</v>
      </c>
    </row>
    <row r="86" customHeight="1" spans="1:14">
      <c r="A86" s="61">
        <v>122198</v>
      </c>
      <c r="B86" s="61" t="s">
        <v>130</v>
      </c>
      <c r="C86" s="61" t="s">
        <v>38</v>
      </c>
      <c r="D86" s="62">
        <v>7</v>
      </c>
      <c r="E86" s="62">
        <v>100</v>
      </c>
      <c r="F86" s="64">
        <f>VLOOKUP(A:A,门店任务指标!B:Q,16,0)</f>
        <v>9900</v>
      </c>
      <c r="G86" s="104">
        <f>VLOOKUP(A:A,门店任务指标!B:T,19,0)</f>
        <v>10800</v>
      </c>
      <c r="N86" s="64" t="str">
        <f>VLOOKUP(A:A,'[7]11.9~11.11门店PK金'!$B:$O,14,0)</f>
        <v>吕彩霞</v>
      </c>
    </row>
    <row r="87" customHeight="1" spans="1:14">
      <c r="A87" s="103">
        <v>106568</v>
      </c>
      <c r="B87" s="103" t="s">
        <v>170</v>
      </c>
      <c r="C87" s="103" t="s">
        <v>38</v>
      </c>
      <c r="D87" s="27">
        <v>8</v>
      </c>
      <c r="E87" s="27">
        <v>50</v>
      </c>
      <c r="F87" s="64">
        <f>VLOOKUP(A:A,门店任务指标!B:Q,16,0)</f>
        <v>7000</v>
      </c>
      <c r="G87" s="104">
        <f>VLOOKUP(A:A,门店任务指标!B:T,19,0)</f>
        <v>7636.36363636364</v>
      </c>
      <c r="N87" s="64" t="str">
        <f>VLOOKUP(A:A,'[7]11.9~11.11门店PK金'!$B:$O,14,0)</f>
        <v>黄雅冰</v>
      </c>
    </row>
    <row r="88" customHeight="1" spans="1:14">
      <c r="A88" s="103">
        <v>118758</v>
      </c>
      <c r="B88" s="103" t="s">
        <v>172</v>
      </c>
      <c r="C88" s="103" t="s">
        <v>38</v>
      </c>
      <c r="D88" s="27">
        <v>8</v>
      </c>
      <c r="E88" s="27">
        <v>50</v>
      </c>
      <c r="F88" s="64">
        <f>VLOOKUP(A:A,门店任务指标!B:Q,16,0)</f>
        <v>6500</v>
      </c>
      <c r="G88" s="104">
        <f>VLOOKUP(A:A,门店任务指标!B:T,19,0)</f>
        <v>7090.90909090909</v>
      </c>
      <c r="N88" s="64" t="str">
        <f>VLOOKUP(A:A,'[7]11.9~11.11门店PK金'!$B:$O,14,0)</f>
        <v>杨凤麟</v>
      </c>
    </row>
    <row r="89" customHeight="1" spans="1:14">
      <c r="A89" s="61">
        <v>54</v>
      </c>
      <c r="B89" s="61" t="s">
        <v>55</v>
      </c>
      <c r="C89" s="61" t="s">
        <v>56</v>
      </c>
      <c r="D89" s="62">
        <v>1</v>
      </c>
      <c r="E89" s="62">
        <v>150</v>
      </c>
      <c r="F89" s="64">
        <f>VLOOKUP(A:A,门店任务指标!B:Q,16,0)</f>
        <v>19040</v>
      </c>
      <c r="G89" s="104">
        <f>VLOOKUP(A:A,门店任务指标!B:T,19,0)</f>
        <v>20770.9090909091</v>
      </c>
      <c r="N89" s="64" t="str">
        <f>VLOOKUP(A:A,'[7]11.9~11.11门店PK金'!$B:$O,14,0)</f>
        <v>费诗尧</v>
      </c>
    </row>
    <row r="90" customHeight="1" spans="1:14">
      <c r="A90" s="61">
        <v>367</v>
      </c>
      <c r="B90" s="61" t="s">
        <v>124</v>
      </c>
      <c r="C90" s="61" t="s">
        <v>56</v>
      </c>
      <c r="D90" s="62">
        <v>1</v>
      </c>
      <c r="E90" s="62">
        <v>150</v>
      </c>
      <c r="F90" s="64">
        <f>VLOOKUP(A:A,门店任务指标!B:Q,16,0)</f>
        <v>10560</v>
      </c>
      <c r="G90" s="104">
        <f>VLOOKUP(A:A,门店任务指标!B:T,19,0)</f>
        <v>11520</v>
      </c>
      <c r="N90" s="64" t="str">
        <f>VLOOKUP(A:A,'[7]11.9~11.11门店PK金'!$B:$O,14,0)</f>
        <v>陈凤珍</v>
      </c>
    </row>
    <row r="91" customHeight="1" spans="1:14">
      <c r="A91" s="61">
        <v>104428</v>
      </c>
      <c r="B91" s="61" t="s">
        <v>116</v>
      </c>
      <c r="C91" s="61" t="s">
        <v>56</v>
      </c>
      <c r="D91" s="62">
        <v>1</v>
      </c>
      <c r="E91" s="62">
        <v>150</v>
      </c>
      <c r="F91" s="64">
        <f>VLOOKUP(A:A,门店任务指标!B:Q,16,0)</f>
        <v>11440</v>
      </c>
      <c r="G91" s="104">
        <f>VLOOKUP(A:A,门店任务指标!B:T,19,0)</f>
        <v>12480</v>
      </c>
      <c r="N91" s="64" t="str">
        <f>VLOOKUP(A:A,'[7]11.9~11.11门店PK金'!$B:$O,14,0)</f>
        <v>胡建梅</v>
      </c>
    </row>
    <row r="92" customHeight="1" spans="1:14">
      <c r="A92" s="103">
        <v>754</v>
      </c>
      <c r="B92" s="103" t="s">
        <v>138</v>
      </c>
      <c r="C92" s="103" t="s">
        <v>56</v>
      </c>
      <c r="D92" s="27">
        <v>2</v>
      </c>
      <c r="E92" s="27">
        <v>100</v>
      </c>
      <c r="F92" s="64">
        <f>VLOOKUP(A:A,门店任务指标!B:Q,16,0)</f>
        <v>9504</v>
      </c>
      <c r="G92" s="104">
        <f>VLOOKUP(A:A,门店任务指标!B:T,19,0)</f>
        <v>10368</v>
      </c>
      <c r="N92" s="64" t="str">
        <f>VLOOKUP(A:A,'[7]11.9~11.11门店PK金'!$B:$O,14,0)</f>
        <v>涂思佩</v>
      </c>
    </row>
    <row r="93" customHeight="1" spans="1:14">
      <c r="A93" s="103">
        <v>104838</v>
      </c>
      <c r="B93" s="103" t="s">
        <v>147</v>
      </c>
      <c r="C93" s="103" t="s">
        <v>56</v>
      </c>
      <c r="D93" s="27">
        <v>2</v>
      </c>
      <c r="E93" s="27">
        <v>100</v>
      </c>
      <c r="F93" s="64">
        <f>VLOOKUP(A:A,门店任务指标!B:Q,16,0)</f>
        <v>9400</v>
      </c>
      <c r="G93" s="104">
        <f>VLOOKUP(A:A,门店任务指标!B:T,19,0)</f>
        <v>10254.5454545455</v>
      </c>
      <c r="N93" s="64" t="str">
        <f>VLOOKUP(A:A,'[7]11.9~11.11门店PK金'!$B:$O,14,0)</f>
        <v>彭勤</v>
      </c>
    </row>
    <row r="94" customHeight="1" spans="1:14">
      <c r="A94" s="108">
        <v>56</v>
      </c>
      <c r="B94" s="108" t="s">
        <v>157</v>
      </c>
      <c r="C94" s="61" t="s">
        <v>56</v>
      </c>
      <c r="D94" s="62">
        <v>3</v>
      </c>
      <c r="E94" s="62">
        <v>100</v>
      </c>
      <c r="F94" s="64">
        <f>VLOOKUP(A:A,门店任务指标!B:Q,16,0)</f>
        <v>8800</v>
      </c>
      <c r="G94" s="104">
        <f>VLOOKUP(A:A,门店任务指标!B:T,19,0)</f>
        <v>9600</v>
      </c>
      <c r="N94" s="64" t="str">
        <f>VLOOKUP(A:A,'[7]11.9~11.11门店PK金'!$B:$O,14,0)</f>
        <v>骆素花</v>
      </c>
    </row>
    <row r="95" customHeight="1" spans="1:14">
      <c r="A95" s="61">
        <v>52</v>
      </c>
      <c r="B95" s="61" t="s">
        <v>156</v>
      </c>
      <c r="C95" s="61" t="s">
        <v>56</v>
      </c>
      <c r="D95" s="62">
        <v>3</v>
      </c>
      <c r="E95" s="62">
        <v>100</v>
      </c>
      <c r="F95" s="64">
        <f>VLOOKUP(A:A,门店任务指标!B:Q,16,0)</f>
        <v>8800</v>
      </c>
      <c r="G95" s="104">
        <f>VLOOKUP(A:A,门店任务指标!B:T,19,0)</f>
        <v>9600</v>
      </c>
      <c r="N95" s="64" t="str">
        <f>VLOOKUP(A:A,'[7]11.9~11.11门店PK金'!$B:$O,14,0)</f>
        <v>李婷</v>
      </c>
    </row>
    <row r="96" customHeight="1" spans="1:14">
      <c r="A96" s="103">
        <v>122176</v>
      </c>
      <c r="B96" s="103" t="s">
        <v>177</v>
      </c>
      <c r="C96" s="103" t="s">
        <v>56</v>
      </c>
      <c r="D96" s="27">
        <v>4</v>
      </c>
      <c r="E96" s="27">
        <v>50</v>
      </c>
      <c r="F96" s="64">
        <f>VLOOKUP(A:A,门店任务指标!B:Q,16,0)</f>
        <v>4180</v>
      </c>
      <c r="G96" s="104">
        <f>VLOOKUP(A:A,门店任务指标!B:T,19,0)</f>
        <v>4560</v>
      </c>
      <c r="N96" s="64" t="str">
        <f>VLOOKUP(A:A,'[7]11.9~11.11门店PK金'!$B:$O,14,0)</f>
        <v>羊薇</v>
      </c>
    </row>
    <row r="97" customHeight="1" spans="1:14">
      <c r="A97" s="61">
        <v>517</v>
      </c>
      <c r="B97" s="61" t="s">
        <v>29</v>
      </c>
      <c r="C97" s="61" t="s">
        <v>30</v>
      </c>
      <c r="D97" s="62">
        <v>1</v>
      </c>
      <c r="E97" s="62">
        <v>200</v>
      </c>
      <c r="F97" s="64">
        <f>VLOOKUP(A:A,门店任务指标!B:Q,16,0)</f>
        <v>52500</v>
      </c>
      <c r="G97" s="104">
        <f>VLOOKUP(A:A,门店任务指标!B:T,19,0)</f>
        <v>57272.7272727273</v>
      </c>
      <c r="N97" s="64" t="str">
        <f>VLOOKUP(A:A,'[7]11.9~11.11门店PK金'!$B:$O,14,0)</f>
        <v>向海英</v>
      </c>
    </row>
    <row r="98" customHeight="1" spans="1:14">
      <c r="A98" s="61">
        <v>114685</v>
      </c>
      <c r="B98" s="61" t="s">
        <v>34</v>
      </c>
      <c r="C98" s="61" t="s">
        <v>30</v>
      </c>
      <c r="D98" s="62">
        <v>1</v>
      </c>
      <c r="E98" s="62">
        <v>200</v>
      </c>
      <c r="F98" s="64">
        <f>VLOOKUP(A:A,门店任务指标!B:Q,16,0)</f>
        <v>49000</v>
      </c>
      <c r="G98" s="104">
        <f>VLOOKUP(A:A,门店任务指标!B:T,19,0)</f>
        <v>53454.5454545454</v>
      </c>
      <c r="N98" s="64" t="str">
        <f>VLOOKUP(A:A,'[7]11.9~11.11门店PK金'!$B:$O,14,0)</f>
        <v>高文棋</v>
      </c>
    </row>
    <row r="99" customHeight="1" spans="1:14">
      <c r="A99" s="61">
        <v>337</v>
      </c>
      <c r="B99" s="61" t="s">
        <v>35</v>
      </c>
      <c r="C99" s="61" t="s">
        <v>30</v>
      </c>
      <c r="D99" s="62">
        <v>1</v>
      </c>
      <c r="E99" s="62">
        <v>200</v>
      </c>
      <c r="F99" s="64">
        <f>VLOOKUP(A:A,门店任务指标!B:Q,16,0)</f>
        <v>48000</v>
      </c>
      <c r="G99" s="104">
        <f>VLOOKUP(A:A,门店任务指标!B:T,19,0)</f>
        <v>52363.6363636364</v>
      </c>
      <c r="N99" s="64" t="str">
        <f>VLOOKUP(A:A,'[7]11.9~11.11门店PK金'!$B:$O,14,0)</f>
        <v>毛静静</v>
      </c>
    </row>
    <row r="100" customHeight="1" spans="1:14">
      <c r="A100" s="103">
        <v>373</v>
      </c>
      <c r="B100" s="103" t="s">
        <v>47</v>
      </c>
      <c r="C100" s="103" t="s">
        <v>30</v>
      </c>
      <c r="D100" s="27">
        <v>2</v>
      </c>
      <c r="E100" s="27">
        <v>150</v>
      </c>
      <c r="F100" s="64">
        <f>VLOOKUP(A:A,门店任务指标!B:Q,16,0)</f>
        <v>22000</v>
      </c>
      <c r="G100" s="104">
        <f>VLOOKUP(A:A,门店任务指标!B:T,19,0)</f>
        <v>24000</v>
      </c>
      <c r="N100" s="64" t="str">
        <f>VLOOKUP(A:A,'[7]11.9~11.11门店PK金'!$B:$O,14,0)</f>
        <v>董华</v>
      </c>
    </row>
    <row r="101" customHeight="1" spans="1:14">
      <c r="A101" s="103">
        <v>546</v>
      </c>
      <c r="B101" s="103" t="s">
        <v>193</v>
      </c>
      <c r="C101" s="103" t="s">
        <v>30</v>
      </c>
      <c r="D101" s="27">
        <v>2</v>
      </c>
      <c r="E101" s="27">
        <v>150</v>
      </c>
      <c r="F101" s="64">
        <f>VLOOKUP(A:A,门店任务指标!B:Q,16,0)</f>
        <v>20520</v>
      </c>
      <c r="G101" s="104">
        <f>VLOOKUP(A:A,门店任务指标!B:T,19,0)</f>
        <v>22385.4545454545</v>
      </c>
      <c r="N101" s="64" t="str">
        <f>VLOOKUP(A:A,'[7]11.9~11.11门店PK金'!$B:$O,14,0)</f>
        <v>王芳1</v>
      </c>
    </row>
    <row r="102" customHeight="1" spans="1:14">
      <c r="A102" s="103">
        <v>585</v>
      </c>
      <c r="B102" s="103" t="s">
        <v>194</v>
      </c>
      <c r="C102" s="103" t="s">
        <v>30</v>
      </c>
      <c r="D102" s="27">
        <v>2</v>
      </c>
      <c r="E102" s="27">
        <v>150</v>
      </c>
      <c r="F102" s="64">
        <f>VLOOKUP(A:A,门店任务指标!B:Q,16,0)</f>
        <v>20608</v>
      </c>
      <c r="G102" s="104">
        <f>VLOOKUP(A:A,门店任务指标!B:T,19,0)</f>
        <v>22481.4545454545</v>
      </c>
      <c r="N102" s="64" t="str">
        <f>VLOOKUP(A:A,'[7]11.9~11.11门店PK金'!$B:$O,14,0)</f>
        <v>高红华</v>
      </c>
    </row>
    <row r="103" customHeight="1" spans="1:14">
      <c r="A103" s="61">
        <v>581</v>
      </c>
      <c r="B103" s="61" t="s">
        <v>57</v>
      </c>
      <c r="C103" s="61" t="s">
        <v>30</v>
      </c>
      <c r="D103" s="62">
        <v>3</v>
      </c>
      <c r="E103" s="62">
        <v>100</v>
      </c>
      <c r="F103" s="64">
        <f>VLOOKUP(A:A,门店任务指标!B:Q,16,0)</f>
        <v>19008</v>
      </c>
      <c r="G103" s="104">
        <f>VLOOKUP(A:A,门店任务指标!B:T,19,0)</f>
        <v>20736</v>
      </c>
      <c r="N103" s="64" t="str">
        <f>VLOOKUP(A:A,'[7]11.9~11.11门店PK金'!$B:$O,14,0)</f>
        <v>周燕</v>
      </c>
    </row>
    <row r="104" customHeight="1" spans="1:14">
      <c r="A104" s="61">
        <v>114844</v>
      </c>
      <c r="B104" s="61" t="s">
        <v>63</v>
      </c>
      <c r="C104" s="61" t="s">
        <v>30</v>
      </c>
      <c r="D104" s="62">
        <v>3</v>
      </c>
      <c r="E104" s="62">
        <v>100</v>
      </c>
      <c r="F104" s="64">
        <f>VLOOKUP(A:A,门店任务指标!B:Q,16,0)</f>
        <v>18000</v>
      </c>
      <c r="G104" s="104">
        <f>VLOOKUP(A:A,门店任务指标!B:T,19,0)</f>
        <v>19636.3636363636</v>
      </c>
      <c r="N104" s="64" t="str">
        <f>VLOOKUP(A:A,'[7]11.9~11.11门店PK金'!$B:$O,14,0)</f>
        <v>张娜</v>
      </c>
    </row>
    <row r="105" customHeight="1" spans="1:14">
      <c r="A105" s="61">
        <v>744</v>
      </c>
      <c r="B105" s="61" t="s">
        <v>72</v>
      </c>
      <c r="C105" s="61" t="s">
        <v>30</v>
      </c>
      <c r="D105" s="62">
        <v>3</v>
      </c>
      <c r="E105" s="62">
        <v>100</v>
      </c>
      <c r="F105" s="64">
        <f>VLOOKUP(A:A,门店任务指标!B:Q,16,0)</f>
        <v>16416</v>
      </c>
      <c r="G105" s="104">
        <f>VLOOKUP(A:A,门店任务指标!B:T,19,0)</f>
        <v>17908.3636363636</v>
      </c>
      <c r="N105" s="64" t="str">
        <f>VLOOKUP(A:A,'[7]11.9~11.11门店PK金'!$B:$O,14,0)</f>
        <v>黄玲</v>
      </c>
    </row>
    <row r="106" customHeight="1" spans="1:14">
      <c r="A106" s="103">
        <v>578</v>
      </c>
      <c r="B106" s="103" t="s">
        <v>59</v>
      </c>
      <c r="C106" s="103" t="s">
        <v>30</v>
      </c>
      <c r="D106" s="27">
        <v>4</v>
      </c>
      <c r="E106" s="27">
        <v>0</v>
      </c>
      <c r="F106" s="64">
        <f>VLOOKUP(A:A,门店任务指标!B:Q,16,0)</f>
        <v>18750</v>
      </c>
      <c r="G106" s="104">
        <f>VLOOKUP(A:A,门店任务指标!B:T,19,0)</f>
        <v>20454.5454545455</v>
      </c>
      <c r="N106" s="64" t="str">
        <f>VLOOKUP(A:A,'[7]11.9~11.11门店PK金'!$B:$O,14,0)</f>
        <v>高玉</v>
      </c>
    </row>
    <row r="107" customHeight="1" spans="1:14">
      <c r="A107" s="103">
        <v>724</v>
      </c>
      <c r="B107" s="103" t="s">
        <v>70</v>
      </c>
      <c r="C107" s="103" t="s">
        <v>30</v>
      </c>
      <c r="D107" s="27">
        <v>4</v>
      </c>
      <c r="E107" s="27">
        <v>100</v>
      </c>
      <c r="F107" s="64">
        <f>VLOOKUP(A:A,门店任务指标!B:Q,16,0)</f>
        <v>16848</v>
      </c>
      <c r="G107" s="104">
        <f>VLOOKUP(A:A,门店任务指标!B:T,19,0)</f>
        <v>18379.6363636364</v>
      </c>
      <c r="N107" s="64" t="str">
        <f>VLOOKUP(A:A,'[7]11.9~11.11门店PK金'!$B:$O,14,0)</f>
        <v>袁咏梅</v>
      </c>
    </row>
    <row r="108" customHeight="1" spans="1:14">
      <c r="A108" s="61">
        <v>747</v>
      </c>
      <c r="B108" s="61" t="s">
        <v>86</v>
      </c>
      <c r="C108" s="61" t="s">
        <v>30</v>
      </c>
      <c r="D108" s="62">
        <v>5</v>
      </c>
      <c r="E108" s="62">
        <v>100</v>
      </c>
      <c r="F108" s="64">
        <f>VLOOKUP(A:A,门店任务指标!B:Q,16,0)</f>
        <v>15000</v>
      </c>
      <c r="G108" s="104">
        <f>VLOOKUP(A:A,门店任务指标!B:T,19,0)</f>
        <v>16363.6363636364</v>
      </c>
      <c r="N108" s="64" t="str">
        <f>VLOOKUP(A:A,'[7]11.9~11.11门店PK金'!$B:$O,14,0)</f>
        <v>邓红梅</v>
      </c>
    </row>
    <row r="109" customHeight="1" spans="1:14">
      <c r="A109" s="103">
        <v>598</v>
      </c>
      <c r="B109" s="103" t="s">
        <v>88</v>
      </c>
      <c r="C109" s="103" t="s">
        <v>30</v>
      </c>
      <c r="D109" s="27">
        <v>6</v>
      </c>
      <c r="E109" s="27">
        <v>100</v>
      </c>
      <c r="F109" s="64">
        <f>VLOOKUP(A:A,门店任务指标!B:Q,16,0)</f>
        <v>14688</v>
      </c>
      <c r="G109" s="104">
        <f>VLOOKUP(A:A,门店任务指标!B:T,19,0)</f>
        <v>16023.2727272727</v>
      </c>
      <c r="N109" s="64" t="str">
        <f>VLOOKUP(A:A,'[7]11.9~11.11门店PK金'!$B:$O,14,0)</f>
        <v>唐冬芳</v>
      </c>
    </row>
    <row r="110" customHeight="1" spans="1:14">
      <c r="A110" s="103">
        <v>117184</v>
      </c>
      <c r="B110" s="103" t="s">
        <v>78</v>
      </c>
      <c r="C110" s="103" t="s">
        <v>30</v>
      </c>
      <c r="D110" s="27">
        <v>6</v>
      </c>
      <c r="E110" s="27">
        <v>100</v>
      </c>
      <c r="F110" s="64">
        <f>VLOOKUP(A:A,门店任务指标!B:Q,16,0)</f>
        <v>15640</v>
      </c>
      <c r="G110" s="104">
        <f>VLOOKUP(A:A,门店任务指标!B:T,19,0)</f>
        <v>17061.8181818182</v>
      </c>
      <c r="N110" s="64" t="str">
        <f>VLOOKUP(A:A,'[7]11.9~11.11门店PK金'!$B:$O,14,0)</f>
        <v>梅雅霜</v>
      </c>
    </row>
    <row r="111" customHeight="1" spans="1:14">
      <c r="A111" s="61">
        <v>103199</v>
      </c>
      <c r="B111" s="61" t="s">
        <v>109</v>
      </c>
      <c r="C111" s="61" t="s">
        <v>30</v>
      </c>
      <c r="D111" s="62">
        <v>7</v>
      </c>
      <c r="E111" s="62">
        <v>100</v>
      </c>
      <c r="F111" s="64">
        <f>VLOOKUP(A:A,门店任务指标!B:Q,16,0)</f>
        <v>12100</v>
      </c>
      <c r="G111" s="104">
        <f>VLOOKUP(A:A,门店任务指标!B:T,19,0)</f>
        <v>13200</v>
      </c>
      <c r="N111" s="64" t="str">
        <f>VLOOKUP(A:A,'[7]11.9~11.11门店PK金'!$B:$O,14,0)</f>
        <v>文淼</v>
      </c>
    </row>
    <row r="112" customHeight="1" spans="1:14">
      <c r="A112" s="61">
        <v>572</v>
      </c>
      <c r="B112" s="61" t="s">
        <v>94</v>
      </c>
      <c r="C112" s="61" t="s">
        <v>30</v>
      </c>
      <c r="D112" s="62">
        <v>7</v>
      </c>
      <c r="E112" s="62">
        <v>100</v>
      </c>
      <c r="F112" s="64">
        <f>VLOOKUP(A:A,门店任务指标!B:Q,16,0)</f>
        <v>13200</v>
      </c>
      <c r="G112" s="104">
        <f>VLOOKUP(A:A,门店任务指标!B:T,19,0)</f>
        <v>14400</v>
      </c>
      <c r="N112" s="64" t="str">
        <f>VLOOKUP(A:A,'[7]11.9~11.11门店PK金'!$B:$O,14,0)</f>
        <v>江月红</v>
      </c>
    </row>
    <row r="113" customHeight="1" spans="1:14">
      <c r="A113" s="103">
        <v>391</v>
      </c>
      <c r="B113" s="103" t="s">
        <v>103</v>
      </c>
      <c r="C113" s="103" t="s">
        <v>30</v>
      </c>
      <c r="D113" s="27">
        <v>8</v>
      </c>
      <c r="E113" s="27">
        <v>100</v>
      </c>
      <c r="F113" s="64">
        <f>VLOOKUP(A:A,门店任务指标!B:Q,16,0)</f>
        <v>12528</v>
      </c>
      <c r="G113" s="104">
        <f>VLOOKUP(A:A,门店任务指标!B:T,19,0)</f>
        <v>13666.9090909091</v>
      </c>
      <c r="N113" s="64" t="str">
        <f>VLOOKUP(A:A,'[7]11.9~11.11门店PK金'!$B:$O,14,0)</f>
        <v>唐丹</v>
      </c>
    </row>
    <row r="114" customHeight="1" spans="1:14">
      <c r="A114" s="103">
        <v>308</v>
      </c>
      <c r="B114" s="103" t="s">
        <v>112</v>
      </c>
      <c r="C114" s="103" t="s">
        <v>30</v>
      </c>
      <c r="D114" s="27">
        <v>8</v>
      </c>
      <c r="E114" s="27">
        <v>100</v>
      </c>
      <c r="F114" s="64">
        <f>VLOOKUP(A:A,门店任务指标!B:Q,16,0)</f>
        <v>12096</v>
      </c>
      <c r="G114" s="104">
        <f>VLOOKUP(A:A,门店任务指标!B:T,19,0)</f>
        <v>13195.6363636364</v>
      </c>
      <c r="N114" s="64" t="str">
        <f>VLOOKUP(A:A,'[7]11.9~11.11门店PK金'!$B:$O,14,0)</f>
        <v>王进</v>
      </c>
    </row>
    <row r="115" customHeight="1" spans="1:14">
      <c r="A115" s="61">
        <v>113008</v>
      </c>
      <c r="B115" s="61" t="s">
        <v>127</v>
      </c>
      <c r="C115" s="61" t="s">
        <v>30</v>
      </c>
      <c r="D115" s="62">
        <v>9</v>
      </c>
      <c r="E115" s="62">
        <v>100</v>
      </c>
      <c r="F115" s="64">
        <f>VLOOKUP(A:A,门店任务指标!B:Q,16,0)</f>
        <v>10080</v>
      </c>
      <c r="G115" s="104">
        <f>VLOOKUP(A:A,门店任务指标!B:T,19,0)</f>
        <v>10996.3636363636</v>
      </c>
      <c r="N115" s="64" t="str">
        <f>VLOOKUP(A:A,'[7]11.9~11.11门店PK金'!$B:$O,14,0)</f>
        <v>邓银鑫</v>
      </c>
    </row>
    <row r="116" customHeight="1" spans="1:14">
      <c r="A116" s="61">
        <v>116482</v>
      </c>
      <c r="B116" s="61" t="s">
        <v>123</v>
      </c>
      <c r="C116" s="61" t="s">
        <v>30</v>
      </c>
      <c r="D116" s="62">
        <v>9</v>
      </c>
      <c r="E116" s="62">
        <v>100</v>
      </c>
      <c r="F116" s="64">
        <f>VLOOKUP(A:A,门店任务指标!B:Q,16,0)</f>
        <v>10580</v>
      </c>
      <c r="G116" s="104">
        <f>VLOOKUP(A:A,门店任务指标!B:T,19,0)</f>
        <v>11541.8181818182</v>
      </c>
      <c r="N116" s="64" t="str">
        <f>VLOOKUP(A:A,'[7]11.9~11.11门店PK金'!$B:$O,14,0)</f>
        <v>宋留艺</v>
      </c>
    </row>
    <row r="117" customHeight="1" spans="1:14">
      <c r="A117" s="103">
        <v>723</v>
      </c>
      <c r="B117" s="103" t="s">
        <v>126</v>
      </c>
      <c r="C117" s="103" t="s">
        <v>30</v>
      </c>
      <c r="D117" s="27">
        <v>10</v>
      </c>
      <c r="E117" s="27">
        <v>100</v>
      </c>
      <c r="F117" s="64">
        <f>VLOOKUP(A:A,门店任务指标!B:Q,16,0)</f>
        <v>10120</v>
      </c>
      <c r="G117" s="104">
        <f>VLOOKUP(A:A,门店任务指标!B:T,19,0)</f>
        <v>11040</v>
      </c>
      <c r="N117" s="64" t="e">
        <f>VLOOKUP(A:A,'[7]11.9~11.11门店PK金'!$B:$O,14,0)</f>
        <v>#N/A</v>
      </c>
    </row>
    <row r="118" customHeight="1" spans="1:14">
      <c r="A118" s="103">
        <v>113299</v>
      </c>
      <c r="B118" s="103" t="s">
        <v>154</v>
      </c>
      <c r="C118" s="103" t="s">
        <v>30</v>
      </c>
      <c r="D118" s="27">
        <v>10</v>
      </c>
      <c r="E118" s="27">
        <v>100</v>
      </c>
      <c r="F118" s="64">
        <f>VLOOKUP(A:A,门店任务指标!B:Q,16,0)</f>
        <v>9196</v>
      </c>
      <c r="G118" s="104">
        <f>VLOOKUP(A:A,门店任务指标!B:T,19,0)</f>
        <v>10032</v>
      </c>
      <c r="N118" s="64" t="str">
        <f>VLOOKUP(A:A,'[7]11.9~11.11门店PK金'!$B:$O,14,0)</f>
        <v>郭定秀</v>
      </c>
    </row>
    <row r="119" customHeight="1" spans="1:14">
      <c r="A119" s="61">
        <v>102479</v>
      </c>
      <c r="B119" s="61" t="s">
        <v>140</v>
      </c>
      <c r="C119" s="61" t="s">
        <v>30</v>
      </c>
      <c r="D119" s="62">
        <v>11</v>
      </c>
      <c r="E119" s="62">
        <v>100</v>
      </c>
      <c r="F119" s="64">
        <f>VLOOKUP(A:A,门店任务指标!B:Q,16,0)</f>
        <v>9500</v>
      </c>
      <c r="G119" s="104">
        <f>VLOOKUP(A:A,门店任务指标!B:T,19,0)</f>
        <v>10363.6363636364</v>
      </c>
      <c r="N119" s="64" t="str">
        <f>VLOOKUP(A:A,'[7]11.9~11.11门店PK金'!$B:$O,14,0)</f>
        <v>韩守玉</v>
      </c>
    </row>
    <row r="120" customHeight="1" spans="1:14">
      <c r="A120" s="61">
        <v>119262</v>
      </c>
      <c r="B120" s="61" t="s">
        <v>161</v>
      </c>
      <c r="C120" s="61" t="s">
        <v>30</v>
      </c>
      <c r="D120" s="62">
        <v>11</v>
      </c>
      <c r="E120" s="62">
        <v>100</v>
      </c>
      <c r="F120" s="64">
        <f>VLOOKUP(A:A,门店任务指标!B:Q,16,0)</f>
        <v>8580</v>
      </c>
      <c r="G120" s="104">
        <f>VLOOKUP(A:A,门店任务指标!B:T,19,0)</f>
        <v>9360</v>
      </c>
      <c r="N120" s="64" t="e">
        <f>VLOOKUP(A:A,'[7]11.9~11.11门店PK金'!$B:$O,14,0)</f>
        <v>#N/A</v>
      </c>
    </row>
    <row r="121" customHeight="1" spans="1:14">
      <c r="A121" s="103">
        <v>128640</v>
      </c>
      <c r="B121" s="103" t="s">
        <v>178</v>
      </c>
      <c r="C121" s="103" t="s">
        <v>30</v>
      </c>
      <c r="D121" s="27">
        <v>12</v>
      </c>
      <c r="E121" s="27">
        <v>50</v>
      </c>
      <c r="F121" s="64">
        <f>VLOOKUP(A:A,门店任务指标!B:Q,16,0)</f>
        <v>3800</v>
      </c>
      <c r="G121" s="104">
        <f>VLOOKUP(A:A,门店任务指标!B:T,19,0)</f>
        <v>4145.45454545455</v>
      </c>
      <c r="N121" s="64" t="str">
        <f>VLOOKUP(A:A,'[7]11.9~11.11门店PK金'!$B:$O,14,0)</f>
        <v>贾静</v>
      </c>
    </row>
    <row r="122" customHeight="1" spans="1:14">
      <c r="A122" s="61">
        <v>341</v>
      </c>
      <c r="B122" s="61" t="s">
        <v>39</v>
      </c>
      <c r="C122" s="61" t="s">
        <v>40</v>
      </c>
      <c r="D122" s="62">
        <v>1</v>
      </c>
      <c r="E122" s="62">
        <v>150</v>
      </c>
      <c r="F122" s="64">
        <f>VLOOKUP(A:A,门店任务指标!B:Q,16,0)</f>
        <v>28080</v>
      </c>
      <c r="G122" s="104">
        <f>VLOOKUP(A:A,门店任务指标!B:T,19,0)</f>
        <v>30632.7272727273</v>
      </c>
      <c r="N122" s="64" t="str">
        <f>VLOOKUP(A:A,'[7]11.9~11.11门店PK金'!$B:$O,14,0)</f>
        <v>刘燕</v>
      </c>
    </row>
    <row r="123" customHeight="1" spans="1:14">
      <c r="A123" s="61">
        <v>111400</v>
      </c>
      <c r="B123" s="61" t="s">
        <v>61</v>
      </c>
      <c r="C123" s="61" t="s">
        <v>40</v>
      </c>
      <c r="D123" s="62">
        <v>1</v>
      </c>
      <c r="E123" s="62">
        <v>150</v>
      </c>
      <c r="F123" s="64">
        <f>VLOOKUP(A:A,门店任务指标!B:Q,16,0)</f>
        <v>18500</v>
      </c>
      <c r="G123" s="104">
        <f>VLOOKUP(A:A,门店任务指标!B:T,19,0)</f>
        <v>20181.8181818182</v>
      </c>
      <c r="N123" s="64" t="str">
        <f>VLOOKUP(A:A,'[7]11.9~11.11门店PK金'!$B:$O,14,0)</f>
        <v>戚彩</v>
      </c>
    </row>
    <row r="124" customHeight="1" spans="1:14">
      <c r="A124" s="103">
        <v>746</v>
      </c>
      <c r="B124" s="103" t="s">
        <v>69</v>
      </c>
      <c r="C124" s="103" t="s">
        <v>40</v>
      </c>
      <c r="D124" s="27">
        <v>2</v>
      </c>
      <c r="E124" s="27">
        <v>100</v>
      </c>
      <c r="F124" s="64">
        <f>VLOOKUP(A:A,门店任务指标!B:Q,16,0)</f>
        <v>16848</v>
      </c>
      <c r="G124" s="104">
        <f>VLOOKUP(A:A,门店任务指标!B:T,19,0)</f>
        <v>18379.6363636364</v>
      </c>
      <c r="N124" s="64" t="str">
        <f>VLOOKUP(A:A,'[7]11.9~11.11门店PK金'!$B:$O,14,0)</f>
        <v>田兰</v>
      </c>
    </row>
    <row r="125" customHeight="1" spans="1:14">
      <c r="A125" s="103">
        <v>721</v>
      </c>
      <c r="B125" s="103" t="s">
        <v>97</v>
      </c>
      <c r="C125" s="103" t="s">
        <v>40</v>
      </c>
      <c r="D125" s="27">
        <v>2</v>
      </c>
      <c r="E125" s="27">
        <v>100</v>
      </c>
      <c r="F125" s="64">
        <f>VLOOKUP(A:A,门店任务指标!B:Q,16,0)</f>
        <v>12980</v>
      </c>
      <c r="G125" s="104">
        <f>VLOOKUP(A:A,门店任务指标!B:T,19,0)</f>
        <v>14160</v>
      </c>
      <c r="N125" s="64" t="str">
        <f>VLOOKUP(A:A,'[7]11.9~11.11门店PK金'!$B:$O,14,0)</f>
        <v>杨平</v>
      </c>
    </row>
    <row r="126" customHeight="1" spans="1:14">
      <c r="A126" s="61">
        <v>717</v>
      </c>
      <c r="B126" s="61" t="s">
        <v>106</v>
      </c>
      <c r="C126" s="61" t="s">
        <v>40</v>
      </c>
      <c r="D126" s="62">
        <v>3</v>
      </c>
      <c r="E126" s="62">
        <v>100</v>
      </c>
      <c r="F126" s="64">
        <f>VLOOKUP(A:A,门店任务指标!B:Q,16,0)</f>
        <v>12320</v>
      </c>
      <c r="G126" s="104">
        <f>VLOOKUP(A:A,门店任务指标!B:T,19,0)</f>
        <v>13440</v>
      </c>
      <c r="N126" s="64" t="str">
        <f>VLOOKUP(A:A,'[7]11.9~11.11门店PK金'!$B:$O,14,0)</f>
        <v>付曦</v>
      </c>
    </row>
    <row r="127" customHeight="1" spans="1:14">
      <c r="A127" s="61">
        <v>716</v>
      </c>
      <c r="B127" s="61" t="s">
        <v>99</v>
      </c>
      <c r="C127" s="61" t="s">
        <v>40</v>
      </c>
      <c r="D127" s="62">
        <v>3</v>
      </c>
      <c r="E127" s="62">
        <v>100</v>
      </c>
      <c r="F127" s="64">
        <f>VLOOKUP(A:A,门店任务指标!B:Q,16,0)</f>
        <v>12760</v>
      </c>
      <c r="G127" s="104">
        <f>VLOOKUP(A:A,门店任务指标!B:T,19,0)</f>
        <v>13920</v>
      </c>
      <c r="N127" s="64" t="str">
        <f>VLOOKUP(A:A,'[7]11.9~11.11门店PK金'!$B:$O,14,0)</f>
        <v>范阳</v>
      </c>
    </row>
    <row r="128" customHeight="1" spans="1:14">
      <c r="A128" s="103">
        <v>107728</v>
      </c>
      <c r="B128" s="103" t="s">
        <v>117</v>
      </c>
      <c r="C128" s="103" t="s">
        <v>40</v>
      </c>
      <c r="D128" s="27">
        <v>4</v>
      </c>
      <c r="E128" s="27">
        <v>100</v>
      </c>
      <c r="F128" s="64">
        <f>VLOOKUP(A:A,门店任务指标!B:Q,16,0)</f>
        <v>11200</v>
      </c>
      <c r="G128" s="104">
        <f>VLOOKUP(A:A,门店任务指标!B:T,19,0)</f>
        <v>12218.1818181818</v>
      </c>
      <c r="N128" s="64" t="str">
        <f>VLOOKUP(A:A,'[7]11.9~11.11门店PK金'!$B:$O,14,0)</f>
        <v>黄霞</v>
      </c>
    </row>
    <row r="129" customHeight="1" spans="1:14">
      <c r="A129" s="103">
        <v>539</v>
      </c>
      <c r="B129" s="103" t="s">
        <v>108</v>
      </c>
      <c r="C129" s="103" t="s">
        <v>40</v>
      </c>
      <c r="D129" s="27">
        <v>4</v>
      </c>
      <c r="E129" s="27">
        <v>100</v>
      </c>
      <c r="F129" s="64">
        <f>VLOOKUP(A:A,门店任务指标!B:Q,16,0)</f>
        <v>12100</v>
      </c>
      <c r="G129" s="104">
        <f>VLOOKUP(A:A,门店任务指标!B:T,19,0)</f>
        <v>13200</v>
      </c>
      <c r="N129" s="64" t="str">
        <f>VLOOKUP(A:A,'[7]11.9~11.11门店PK金'!$B:$O,14,0)</f>
        <v>熊小玲</v>
      </c>
    </row>
    <row r="130" customHeight="1" spans="1:14">
      <c r="A130" s="61">
        <v>748</v>
      </c>
      <c r="B130" s="61" t="s">
        <v>115</v>
      </c>
      <c r="C130" s="61" t="s">
        <v>40</v>
      </c>
      <c r="D130" s="62">
        <v>5</v>
      </c>
      <c r="E130" s="62">
        <v>100</v>
      </c>
      <c r="F130" s="64">
        <f>VLOOKUP(A:A,门店任务指标!B:Q,16,0)</f>
        <v>11440</v>
      </c>
      <c r="G130" s="104">
        <f>VLOOKUP(A:A,门店任务指标!B:T,19,0)</f>
        <v>12480</v>
      </c>
      <c r="N130" s="64" t="str">
        <f>VLOOKUP(A:A,'[7]11.9~11.11门店PK金'!$B:$O,14,0)</f>
        <v>杨丽</v>
      </c>
    </row>
    <row r="131" customHeight="1" spans="1:14">
      <c r="A131" s="61">
        <v>594</v>
      </c>
      <c r="B131" s="61" t="s">
        <v>114</v>
      </c>
      <c r="C131" s="61" t="s">
        <v>40</v>
      </c>
      <c r="D131" s="62">
        <v>5</v>
      </c>
      <c r="E131" s="62">
        <v>100</v>
      </c>
      <c r="F131" s="64">
        <f>VLOOKUP(A:A,门店任务指标!B:Q,16,0)</f>
        <v>11500</v>
      </c>
      <c r="G131" s="104">
        <f>VLOOKUP(A:A,门店任务指标!B:T,19,0)</f>
        <v>12545.4545454545</v>
      </c>
      <c r="N131" s="64" t="str">
        <f>VLOOKUP(A:A,'[7]11.9~11.11门店PK金'!$B:$O,14,0)</f>
        <v>李沙1</v>
      </c>
    </row>
    <row r="132" customHeight="1" spans="1:14">
      <c r="A132" s="103">
        <v>102564</v>
      </c>
      <c r="B132" s="103" t="s">
        <v>149</v>
      </c>
      <c r="C132" s="103" t="s">
        <v>40</v>
      </c>
      <c r="D132" s="27">
        <v>6</v>
      </c>
      <c r="E132" s="27">
        <v>100</v>
      </c>
      <c r="F132" s="64">
        <f>VLOOKUP(A:A,门店任务指标!B:Q,16,0)</f>
        <v>9500</v>
      </c>
      <c r="G132" s="104">
        <f>VLOOKUP(A:A,门店任务指标!B:T,19,0)</f>
        <v>10363.6363636364</v>
      </c>
      <c r="N132" s="64" t="str">
        <f>VLOOKUP(A:A,'[7]11.9~11.11门店PK金'!$B:$O,14,0)</f>
        <v>陈礼凤</v>
      </c>
    </row>
    <row r="133" customHeight="1" spans="1:14">
      <c r="A133" s="103">
        <v>720</v>
      </c>
      <c r="B133" s="103" t="s">
        <v>135</v>
      </c>
      <c r="C133" s="103" t="s">
        <v>40</v>
      </c>
      <c r="D133" s="27">
        <v>6</v>
      </c>
      <c r="E133" s="27">
        <v>100</v>
      </c>
      <c r="F133" s="64">
        <f>VLOOKUP(A:A,门店任务指标!B:Q,16,0)</f>
        <v>9680</v>
      </c>
      <c r="G133" s="104">
        <f>VLOOKUP(A:A,门店任务指标!B:T,19,0)</f>
        <v>10560</v>
      </c>
      <c r="N133" s="64" t="str">
        <f>VLOOKUP(A:A,'[7]11.9~11.11门店PK金'!$B:$O,14,0)</f>
        <v>王茹</v>
      </c>
    </row>
    <row r="134" customHeight="1" spans="1:14">
      <c r="A134" s="61">
        <v>549</v>
      </c>
      <c r="B134" s="61" t="s">
        <v>160</v>
      </c>
      <c r="C134" s="61" t="s">
        <v>40</v>
      </c>
      <c r="D134" s="62">
        <v>7</v>
      </c>
      <c r="E134" s="62">
        <v>100</v>
      </c>
      <c r="F134" s="64">
        <f>VLOOKUP(A:A,门店任务指标!B:Q,16,0)</f>
        <v>8800</v>
      </c>
      <c r="G134" s="104">
        <f>VLOOKUP(A:A,门店任务指标!B:T,19,0)</f>
        <v>9600</v>
      </c>
      <c r="N134" s="64" t="str">
        <f>VLOOKUP(A:A,'[7]11.9~11.11门店PK金'!$B:$O,14,0)</f>
        <v>许静</v>
      </c>
    </row>
    <row r="135" customHeight="1" spans="1:14">
      <c r="A135" s="61">
        <v>732</v>
      </c>
      <c r="B135" s="61" t="s">
        <v>136</v>
      </c>
      <c r="C135" s="61" t="s">
        <v>40</v>
      </c>
      <c r="D135" s="62">
        <v>7</v>
      </c>
      <c r="E135" s="62">
        <v>100</v>
      </c>
      <c r="F135" s="64">
        <f>VLOOKUP(A:A,门店任务指标!B:Q,16,0)</f>
        <v>9660</v>
      </c>
      <c r="G135" s="104">
        <f>VLOOKUP(A:A,门店任务指标!B:T,19,0)</f>
        <v>10538.1818181818</v>
      </c>
      <c r="N135" s="64" t="str">
        <f>VLOOKUP(A:A,'[7]11.9~11.11门店PK金'!$B:$O,14,0)</f>
        <v>汪梦雨</v>
      </c>
    </row>
    <row r="136" customHeight="1" spans="1:14">
      <c r="A136" s="103">
        <v>104533</v>
      </c>
      <c r="B136" s="103" t="s">
        <v>151</v>
      </c>
      <c r="C136" s="103" t="s">
        <v>40</v>
      </c>
      <c r="D136" s="27">
        <v>8</v>
      </c>
      <c r="E136" s="27">
        <v>100</v>
      </c>
      <c r="F136" s="64">
        <f>VLOOKUP(A:A,门店任务指标!B:Q,16,0)</f>
        <v>9200</v>
      </c>
      <c r="G136" s="104">
        <f>VLOOKUP(A:A,门店任务指标!B:T,19,0)</f>
        <v>10036.3636363636</v>
      </c>
      <c r="N136" s="64" t="str">
        <f>VLOOKUP(A:A,'[7]11.9~11.11门店PK金'!$B:$O,14,0)</f>
        <v>闵巧</v>
      </c>
    </row>
    <row r="137" customHeight="1" spans="1:14">
      <c r="A137" s="103">
        <v>117923</v>
      </c>
      <c r="B137" s="103" t="s">
        <v>165</v>
      </c>
      <c r="C137" s="103" t="s">
        <v>40</v>
      </c>
      <c r="D137" s="27">
        <v>8</v>
      </c>
      <c r="E137" s="27">
        <v>100</v>
      </c>
      <c r="F137" s="64">
        <f>VLOOKUP(A:A,门店任务指标!B:Q,16,0)</f>
        <v>8050</v>
      </c>
      <c r="G137" s="104">
        <f>VLOOKUP(A:A,门店任务指标!B:T,19,0)</f>
        <v>8781.81818181818</v>
      </c>
      <c r="N137" s="64" t="str">
        <f>VLOOKUP(A:A,'[7]11.9~11.11门店PK金'!$B:$O,14,0)</f>
        <v>李娟</v>
      </c>
    </row>
    <row r="138" customHeight="1" spans="1:14">
      <c r="A138" s="103">
        <v>117637</v>
      </c>
      <c r="B138" s="103" t="s">
        <v>166</v>
      </c>
      <c r="C138" s="103" t="s">
        <v>40</v>
      </c>
      <c r="D138" s="27">
        <v>8</v>
      </c>
      <c r="E138" s="27">
        <v>100</v>
      </c>
      <c r="F138" s="64">
        <f>VLOOKUP(A:A,门店任务指标!B:Q,16,0)</f>
        <v>8050</v>
      </c>
      <c r="G138" s="104">
        <f>VLOOKUP(A:A,门店任务指标!B:T,19,0)</f>
        <v>8781.81818181818</v>
      </c>
      <c r="N138" s="64" t="str">
        <f>VLOOKUP(A:A,'[7]11.9~11.11门店PK金'!$B:$O,14,0)</f>
        <v>叶程</v>
      </c>
    </row>
    <row r="139" customHeight="1" spans="1:14">
      <c r="A139" s="61">
        <v>123007</v>
      </c>
      <c r="B139" s="61" t="s">
        <v>173</v>
      </c>
      <c r="C139" s="61" t="s">
        <v>40</v>
      </c>
      <c r="D139" s="62">
        <v>9</v>
      </c>
      <c r="E139" s="62">
        <v>50</v>
      </c>
      <c r="F139" s="64">
        <f>VLOOKUP(A:A,门店任务指标!B:Q,16,0)</f>
        <v>6400</v>
      </c>
      <c r="G139" s="104">
        <f>VLOOKUP(A:A,门店任务指标!B:T,19,0)</f>
        <v>6981.81818181818</v>
      </c>
      <c r="N139" s="64" t="str">
        <f>VLOOKUP(A:A,'[7]11.9~11.11门店PK金'!$B:$O,14,0)</f>
        <v>李秀辉</v>
      </c>
    </row>
    <row r="140" customHeight="1" spans="1:14">
      <c r="A140" s="61">
        <v>591</v>
      </c>
      <c r="B140" s="61" t="s">
        <v>174</v>
      </c>
      <c r="C140" s="61" t="s">
        <v>40</v>
      </c>
      <c r="D140" s="62">
        <v>9</v>
      </c>
      <c r="E140" s="62">
        <v>50</v>
      </c>
      <c r="F140" s="64">
        <f>VLOOKUP(A:A,门店任务指标!B:Q,16,0)</f>
        <v>5500</v>
      </c>
      <c r="G140" s="104">
        <f>VLOOKUP(A:A,门店任务指标!B:T,19,0)</f>
        <v>6000</v>
      </c>
      <c r="N140" s="64" t="str">
        <f>VLOOKUP(A:A,'[7]11.9~11.11门店PK金'!$B:$O,14,0)</f>
        <v>万义丽</v>
      </c>
    </row>
    <row r="141" customHeight="1" spans="1:14">
      <c r="A141" s="103">
        <v>122686</v>
      </c>
      <c r="B141" s="103" t="s">
        <v>175</v>
      </c>
      <c r="C141" s="103" t="s">
        <v>40</v>
      </c>
      <c r="D141" s="27">
        <v>10</v>
      </c>
      <c r="E141" s="27">
        <v>50</v>
      </c>
      <c r="F141" s="64">
        <f>VLOOKUP(A:A,门店任务指标!B:Q,16,0)</f>
        <v>4400</v>
      </c>
      <c r="G141" s="104">
        <f>VLOOKUP(A:A,门店任务指标!B:T,19,0)</f>
        <v>4800</v>
      </c>
      <c r="N141" s="64" t="str">
        <f>VLOOKUP(A:A,'[7]11.9~11.11门店PK金'!$B:$O,14,0)</f>
        <v>方晓敏</v>
      </c>
    </row>
    <row r="142" customHeight="1" spans="1:14">
      <c r="A142" s="103">
        <v>122718</v>
      </c>
      <c r="B142" s="103" t="s">
        <v>176</v>
      </c>
      <c r="C142" s="103" t="s">
        <v>40</v>
      </c>
      <c r="D142" s="27">
        <v>10</v>
      </c>
      <c r="E142" s="27">
        <v>50</v>
      </c>
      <c r="F142" s="64">
        <f>VLOOKUP(A:A,门店任务指标!B:Q,16,0)</f>
        <v>4400</v>
      </c>
      <c r="G142" s="104">
        <f>VLOOKUP(A:A,门店任务指标!B:T,19,0)</f>
        <v>4800</v>
      </c>
      <c r="N142" s="64" t="str">
        <f>VLOOKUP(A:A,'[7]11.9~11.11门店PK金'!$B:$O,14,0)</f>
        <v>牟彩云</v>
      </c>
    </row>
  </sheetData>
  <mergeCells count="2">
    <mergeCell ref="A1:E1"/>
    <mergeCell ref="F1:H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G32" sqref="G32"/>
    </sheetView>
  </sheetViews>
  <sheetFormatPr defaultColWidth="9" defaultRowHeight="13.5" outlineLevelRow="6" outlineLevelCol="7"/>
  <cols>
    <col min="1" max="1" width="6.625" style="93" customWidth="1"/>
    <col min="2" max="2" width="12.25" style="93" customWidth="1"/>
    <col min="3" max="3" width="11.625" style="93" customWidth="1"/>
    <col min="4" max="4" width="6" style="93" customWidth="1"/>
    <col min="5" max="5" width="10" style="93" customWidth="1"/>
    <col min="6" max="6" width="5" style="93" customWidth="1"/>
    <col min="7" max="7" width="7.125" style="93" customWidth="1"/>
    <col min="8" max="8" width="7.375" style="93" customWidth="1"/>
    <col min="9" max="16384" width="9" style="93"/>
  </cols>
  <sheetData>
    <row r="1" ht="20" customHeight="1" spans="1:8">
      <c r="A1" s="94"/>
      <c r="B1" s="94"/>
      <c r="C1" s="94"/>
      <c r="D1" s="94"/>
      <c r="E1" s="94"/>
      <c r="F1" s="94"/>
      <c r="G1" s="95"/>
      <c r="H1" s="96"/>
    </row>
    <row r="2" spans="1:8">
      <c r="A2" s="97"/>
      <c r="B2" s="98"/>
      <c r="C2" s="98"/>
      <c r="D2" s="98"/>
      <c r="E2" s="98"/>
      <c r="F2" s="97"/>
      <c r="G2" s="95"/>
      <c r="H2" s="96"/>
    </row>
    <row r="3" spans="1:8">
      <c r="A3" s="97"/>
      <c r="B3" s="98"/>
      <c r="C3" s="98"/>
      <c r="D3" s="98"/>
      <c r="E3" s="98"/>
      <c r="F3" s="97"/>
      <c r="G3" s="95"/>
      <c r="H3" s="96"/>
    </row>
    <row r="4" spans="1:8">
      <c r="A4" s="97"/>
      <c r="B4" s="98"/>
      <c r="C4" s="98"/>
      <c r="D4" s="98"/>
      <c r="E4" s="98"/>
      <c r="F4" s="97"/>
      <c r="G4" s="95"/>
      <c r="H4" s="96"/>
    </row>
    <row r="5" spans="1:8">
      <c r="A5" s="97"/>
      <c r="B5" s="98"/>
      <c r="C5" s="98"/>
      <c r="D5" s="98"/>
      <c r="E5" s="98"/>
      <c r="F5" s="97"/>
      <c r="G5" s="95"/>
      <c r="H5" s="96"/>
    </row>
    <row r="6" spans="1:8">
      <c r="A6" s="97"/>
      <c r="B6" s="98"/>
      <c r="C6" s="98"/>
      <c r="D6" s="98"/>
      <c r="E6" s="98"/>
      <c r="F6" s="97"/>
      <c r="G6" s="95"/>
      <c r="H6" s="96"/>
    </row>
    <row r="7" ht="27" customHeight="1" spans="1:8">
      <c r="A7" s="97"/>
      <c r="B7" s="98"/>
      <c r="C7" s="98"/>
      <c r="D7" s="98"/>
      <c r="E7" s="98"/>
      <c r="F7" s="97"/>
      <c r="G7" s="95"/>
      <c r="H7" s="96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workbookViewId="0">
      <selection activeCell="A20" sqref="A20:F24"/>
    </sheetView>
  </sheetViews>
  <sheetFormatPr defaultColWidth="9" defaultRowHeight="13.5" outlineLevelCol="7"/>
  <cols>
    <col min="4" max="4" width="9.25"/>
    <col min="7" max="8" width="12.625"/>
  </cols>
  <sheetData>
    <row r="1" ht="15" customHeight="1" spans="1:1">
      <c r="A1" t="s">
        <v>195</v>
      </c>
    </row>
    <row r="2" ht="27.75" spans="1:6">
      <c r="A2" s="72" t="s">
        <v>196</v>
      </c>
      <c r="B2" s="73" t="s">
        <v>197</v>
      </c>
      <c r="C2" s="73" t="s">
        <v>198</v>
      </c>
      <c r="D2" s="73" t="s">
        <v>199</v>
      </c>
      <c r="E2" s="73" t="s">
        <v>200</v>
      </c>
      <c r="F2" s="73" t="s">
        <v>201</v>
      </c>
    </row>
    <row r="3" ht="14.25" spans="1:6">
      <c r="A3" s="74" t="s">
        <v>202</v>
      </c>
      <c r="B3" s="75">
        <v>207</v>
      </c>
      <c r="C3" s="75">
        <v>13595</v>
      </c>
      <c r="D3" s="76">
        <v>42.3</v>
      </c>
      <c r="E3" s="77">
        <v>0.2002</v>
      </c>
      <c r="F3" s="75">
        <v>155.46</v>
      </c>
    </row>
    <row r="4" ht="16.5" customHeight="1" spans="1:6">
      <c r="A4" s="74" t="s">
        <v>203</v>
      </c>
      <c r="B4" s="75">
        <v>153.8</v>
      </c>
      <c r="C4" s="75">
        <v>14525</v>
      </c>
      <c r="D4" s="76">
        <v>29.6</v>
      </c>
      <c r="E4" s="77">
        <v>0.1925</v>
      </c>
      <c r="F4" s="75">
        <v>105.96</v>
      </c>
    </row>
    <row r="5" ht="15" customHeight="1" spans="1:6">
      <c r="A5" s="74" t="s">
        <v>204</v>
      </c>
      <c r="B5" s="76">
        <f>B3-B4</f>
        <v>53.2</v>
      </c>
      <c r="C5" s="76">
        <f>C3-C4</f>
        <v>-930</v>
      </c>
      <c r="D5" s="76">
        <f>D3-D4</f>
        <v>12.7</v>
      </c>
      <c r="E5" s="77">
        <v>0.0077</v>
      </c>
      <c r="F5" s="75">
        <v>49.5</v>
      </c>
    </row>
    <row r="6" ht="14.25" spans="1:6">
      <c r="A6" s="74" t="s">
        <v>205</v>
      </c>
      <c r="B6" s="77">
        <f>(B3-B4)/B4</f>
        <v>0.345903771131339</v>
      </c>
      <c r="C6" s="77">
        <f>(C3-C4)/C4</f>
        <v>-0.0640275387263339</v>
      </c>
      <c r="D6" s="77">
        <f>(D3-D4)/D4</f>
        <v>0.429054054054054</v>
      </c>
      <c r="E6" s="77"/>
      <c r="F6" s="75"/>
    </row>
    <row r="10" ht="14.25" spans="1:1">
      <c r="A10" t="s">
        <v>206</v>
      </c>
    </row>
    <row r="11" ht="27.75" spans="1:6">
      <c r="A11" s="78" t="s">
        <v>196</v>
      </c>
      <c r="B11" s="73" t="s">
        <v>197</v>
      </c>
      <c r="C11" s="73" t="s">
        <v>198</v>
      </c>
      <c r="D11" s="73" t="s">
        <v>199</v>
      </c>
      <c r="E11" s="73" t="s">
        <v>200</v>
      </c>
      <c r="F11" s="73" t="s">
        <v>201</v>
      </c>
    </row>
    <row r="12" ht="15" spans="1:6">
      <c r="A12" s="79" t="s">
        <v>202</v>
      </c>
      <c r="B12" s="80">
        <v>165</v>
      </c>
      <c r="C12" s="80">
        <v>12583</v>
      </c>
      <c r="D12" s="81">
        <v>34.36</v>
      </c>
      <c r="E12" s="82">
        <v>0.2073</v>
      </c>
      <c r="F12" s="80">
        <v>131.43</v>
      </c>
    </row>
    <row r="13" ht="15" spans="1:6">
      <c r="A13" s="79" t="s">
        <v>203</v>
      </c>
      <c r="B13" s="80">
        <v>122.9</v>
      </c>
      <c r="C13" s="80">
        <v>13044</v>
      </c>
      <c r="D13" s="81">
        <v>25.16</v>
      </c>
      <c r="E13" s="82">
        <v>0.2046</v>
      </c>
      <c r="F13" s="80">
        <v>94.27</v>
      </c>
    </row>
    <row r="14" ht="15" spans="1:6">
      <c r="A14" s="79" t="s">
        <v>204</v>
      </c>
      <c r="B14" s="81">
        <f>B12-B13</f>
        <v>42.1</v>
      </c>
      <c r="C14" s="81">
        <f>C12-C13</f>
        <v>-461</v>
      </c>
      <c r="D14" s="81">
        <f>D12-D13</f>
        <v>9.2</v>
      </c>
      <c r="E14" s="82">
        <v>0.0027</v>
      </c>
      <c r="F14" s="80">
        <v>37.16</v>
      </c>
    </row>
    <row r="15" ht="15" spans="1:6">
      <c r="A15" s="79" t="s">
        <v>205</v>
      </c>
      <c r="B15" s="82">
        <f>(B12-B13)/B13</f>
        <v>0.342554922701383</v>
      </c>
      <c r="C15" s="82">
        <f>(C12-C13)/C13</f>
        <v>-0.0353419196565471</v>
      </c>
      <c r="D15" s="82">
        <f>(D12-D13)/D13</f>
        <v>0.365659777424483</v>
      </c>
      <c r="E15" s="82"/>
      <c r="F15" s="80"/>
    </row>
    <row r="19" ht="14.25" spans="1:2">
      <c r="A19" t="s">
        <v>207</v>
      </c>
      <c r="B19" t="s">
        <v>208</v>
      </c>
    </row>
    <row r="20" ht="27.75" spans="1:6">
      <c r="A20" s="78" t="s">
        <v>196</v>
      </c>
      <c r="B20" s="72" t="s">
        <v>197</v>
      </c>
      <c r="C20" s="72" t="s">
        <v>198</v>
      </c>
      <c r="D20" s="72" t="s">
        <v>199</v>
      </c>
      <c r="E20" s="72" t="s">
        <v>200</v>
      </c>
      <c r="F20" s="72" t="s">
        <v>201</v>
      </c>
    </row>
    <row r="21" ht="15" spans="1:6">
      <c r="A21" s="79" t="s">
        <v>202</v>
      </c>
      <c r="B21" s="80">
        <v>165</v>
      </c>
      <c r="C21" s="80">
        <v>12583</v>
      </c>
      <c r="D21" s="81">
        <v>34.36</v>
      </c>
      <c r="E21" s="82">
        <v>0.2073</v>
      </c>
      <c r="F21" s="80">
        <v>131.43</v>
      </c>
    </row>
    <row r="22" ht="15" spans="1:6">
      <c r="A22" s="79" t="s">
        <v>209</v>
      </c>
      <c r="B22" s="79">
        <v>92.9</v>
      </c>
      <c r="C22" s="79">
        <v>10397</v>
      </c>
      <c r="D22" s="83">
        <v>24.9</v>
      </c>
      <c r="E22" s="84">
        <v>0.2681</v>
      </c>
      <c r="F22" s="79">
        <v>89.43</v>
      </c>
    </row>
    <row r="23" ht="15" spans="1:6">
      <c r="A23" s="79" t="s">
        <v>204</v>
      </c>
      <c r="B23" s="79">
        <f>B21-B22</f>
        <v>72.1</v>
      </c>
      <c r="C23" s="79">
        <f>C21-C22</f>
        <v>2186</v>
      </c>
      <c r="D23" s="79">
        <f>D21-D22</f>
        <v>9.46</v>
      </c>
      <c r="E23" s="84">
        <v>-0.0608</v>
      </c>
      <c r="F23" s="79">
        <f>F21-F22</f>
        <v>42</v>
      </c>
    </row>
    <row r="24" ht="15" spans="1:8">
      <c r="A24" s="79" t="s">
        <v>210</v>
      </c>
      <c r="B24" s="84">
        <f>(B21-B22)/B22</f>
        <v>0.776103336921421</v>
      </c>
      <c r="C24" s="84">
        <f>(C21-C22)/C22</f>
        <v>0.210252957583918</v>
      </c>
      <c r="D24" s="84">
        <f>(D21-D22)/D22</f>
        <v>0.379919678714859</v>
      </c>
      <c r="E24" s="84"/>
      <c r="F24" s="79"/>
      <c r="G24">
        <f>(C21-C22)/C22</f>
        <v>0.210252957583918</v>
      </c>
      <c r="H24">
        <f>(B21-B22)/B22</f>
        <v>0.776103336921421</v>
      </c>
    </row>
    <row r="26" ht="14.25"/>
    <row r="27" ht="16.5" spans="1:5">
      <c r="A27" s="85" t="s">
        <v>196</v>
      </c>
      <c r="B27" s="86">
        <v>44815</v>
      </c>
      <c r="C27" s="86"/>
      <c r="D27" s="87">
        <v>44910</v>
      </c>
      <c r="E27" s="87"/>
    </row>
    <row r="28" ht="15" spans="1:5">
      <c r="A28" s="88"/>
      <c r="B28" s="89" t="s">
        <v>211</v>
      </c>
      <c r="C28" s="89" t="s">
        <v>212</v>
      </c>
      <c r="D28" s="85" t="s">
        <v>211</v>
      </c>
      <c r="E28" s="85" t="s">
        <v>211</v>
      </c>
    </row>
    <row r="29" ht="43.5" spans="1:5">
      <c r="A29" s="89" t="s">
        <v>213</v>
      </c>
      <c r="B29" s="89" t="s">
        <v>214</v>
      </c>
      <c r="C29" s="89" t="s">
        <v>215</v>
      </c>
      <c r="D29" s="89" t="s">
        <v>216</v>
      </c>
      <c r="E29" s="79" t="s">
        <v>217</v>
      </c>
    </row>
    <row r="30" ht="29.25" spans="1:5">
      <c r="A30" s="89" t="s">
        <v>218</v>
      </c>
      <c r="B30" s="89" t="s">
        <v>219</v>
      </c>
      <c r="C30" s="89"/>
      <c r="D30" s="89" t="s">
        <v>220</v>
      </c>
      <c r="E30" s="89"/>
    </row>
    <row r="31" ht="15" spans="1:5">
      <c r="A31" s="89" t="s">
        <v>221</v>
      </c>
      <c r="B31" s="90">
        <v>0.9409</v>
      </c>
      <c r="C31" s="90">
        <v>0.8625</v>
      </c>
      <c r="D31" s="91">
        <v>1.138</v>
      </c>
      <c r="E31" s="92">
        <v>0.916</v>
      </c>
    </row>
  </sheetData>
  <mergeCells count="10">
    <mergeCell ref="B27:C27"/>
    <mergeCell ref="D27:E27"/>
    <mergeCell ref="B30:C30"/>
    <mergeCell ref="D30:E30"/>
    <mergeCell ref="E5:E6"/>
    <mergeCell ref="E14:E15"/>
    <mergeCell ref="E23:E24"/>
    <mergeCell ref="F5:F6"/>
    <mergeCell ref="F14:F15"/>
    <mergeCell ref="F23:F2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145"/>
  <sheetViews>
    <sheetView workbookViewId="0">
      <selection activeCell="A1" sqref="$A1:$XFD1048576"/>
    </sheetView>
  </sheetViews>
  <sheetFormatPr defaultColWidth="9" defaultRowHeight="13.5"/>
  <cols>
    <col min="1" max="1" width="4" style="3" customWidth="1"/>
    <col min="2" max="2" width="9" style="4"/>
    <col min="3" max="3" width="16.75" style="4" customWidth="1"/>
    <col min="4" max="4" width="7.875" style="4" customWidth="1"/>
    <col min="5" max="5" width="7.875" style="5" customWidth="1"/>
    <col min="6" max="6" width="5.5" style="6" hidden="1" customWidth="1"/>
    <col min="7" max="7" width="7.125" style="6" hidden="1" customWidth="1"/>
    <col min="8" max="8" width="8.375" style="7" customWidth="1"/>
    <col min="9" max="9" width="9.5" style="7" customWidth="1"/>
    <col min="10" max="10" width="7.125" style="8" customWidth="1"/>
    <col min="11" max="11" width="6.625" style="8" customWidth="1"/>
    <col min="12" max="12" width="9" style="1" hidden="1" customWidth="1"/>
    <col min="13" max="13" width="9.75" style="9" hidden="1" customWidth="1"/>
    <col min="14" max="14" width="12" style="10" hidden="1" customWidth="1"/>
    <col min="15" max="15" width="9.875" style="10" customWidth="1"/>
    <col min="16" max="16" width="9.75" style="10" customWidth="1"/>
    <col min="17" max="17" width="11.5" style="11" customWidth="1"/>
    <col min="18" max="18" width="10.25" style="11" customWidth="1"/>
    <col min="19" max="19" width="10.375" style="11" customWidth="1"/>
    <col min="20" max="20" width="11.125" style="11" customWidth="1"/>
    <col min="21" max="21" width="9" style="12" hidden="1" customWidth="1"/>
    <col min="22" max="22" width="8.375" style="13" hidden="1" customWidth="1"/>
    <col min="23" max="23" width="8.125" style="14" hidden="1" customWidth="1"/>
    <col min="24" max="24" width="10.625" style="14" customWidth="1"/>
    <col min="25" max="25" width="8.125" style="14" customWidth="1"/>
    <col min="26" max="27" width="10" style="11" customWidth="1"/>
    <col min="28" max="28" width="10" style="14" customWidth="1"/>
    <col min="29" max="29" width="10.25" style="14" customWidth="1"/>
    <col min="30" max="30" width="11.5" style="11" customWidth="1"/>
    <col min="31" max="31" width="10" style="11" customWidth="1"/>
    <col min="32" max="32" width="11.125" style="9" hidden="1" customWidth="1"/>
    <col min="33" max="33" width="9.5" style="9" hidden="1" customWidth="1"/>
    <col min="34" max="34" width="10.125" style="10" hidden="1" customWidth="1"/>
    <col min="35" max="36" width="10.125" style="10" customWidth="1"/>
    <col min="37" max="39" width="10.125" style="15" customWidth="1"/>
    <col min="40" max="41" width="10.125" style="10" customWidth="1"/>
    <col min="42" max="42" width="10.125" style="9" customWidth="1"/>
    <col min="43" max="43" width="10.125" style="9" hidden="1" customWidth="1"/>
    <col min="44" max="44" width="9.25" style="9" hidden="1" customWidth="1"/>
    <col min="45" max="45" width="7.625" style="10" hidden="1" customWidth="1"/>
    <col min="46" max="46" width="7.5" style="16" customWidth="1"/>
    <col min="47" max="16384" width="9" style="1"/>
  </cols>
  <sheetData>
    <row r="1" s="1" customFormat="1" ht="39" customHeight="1" spans="1:46">
      <c r="A1" s="17" t="s">
        <v>5</v>
      </c>
      <c r="B1" s="18" t="s">
        <v>6</v>
      </c>
      <c r="C1" s="18" t="s">
        <v>7</v>
      </c>
      <c r="D1" s="18" t="s">
        <v>8</v>
      </c>
      <c r="E1" s="19" t="s">
        <v>222</v>
      </c>
      <c r="F1" s="20" t="s">
        <v>182</v>
      </c>
      <c r="G1" s="21" t="s">
        <v>179</v>
      </c>
      <c r="H1" s="22" t="s">
        <v>223</v>
      </c>
      <c r="I1" s="22" t="s">
        <v>224</v>
      </c>
      <c r="J1" s="33" t="s">
        <v>225</v>
      </c>
      <c r="K1" s="33" t="s">
        <v>226</v>
      </c>
      <c r="L1" s="34" t="s">
        <v>227</v>
      </c>
      <c r="M1" s="35" t="s">
        <v>228</v>
      </c>
      <c r="N1" s="36" t="s">
        <v>229</v>
      </c>
      <c r="O1" s="37" t="s">
        <v>230</v>
      </c>
      <c r="P1" s="37" t="s">
        <v>231</v>
      </c>
      <c r="Q1" s="42" t="s">
        <v>232</v>
      </c>
      <c r="R1" s="42" t="s">
        <v>233</v>
      </c>
      <c r="S1" s="42" t="s">
        <v>234</v>
      </c>
      <c r="T1" s="42" t="s">
        <v>235</v>
      </c>
      <c r="U1" s="34" t="s">
        <v>227</v>
      </c>
      <c r="V1" s="35" t="s">
        <v>228</v>
      </c>
      <c r="W1" s="36" t="s">
        <v>229</v>
      </c>
      <c r="X1" s="37" t="s">
        <v>236</v>
      </c>
      <c r="Y1" s="37" t="s">
        <v>237</v>
      </c>
      <c r="Z1" s="42" t="s">
        <v>238</v>
      </c>
      <c r="AA1" s="42" t="s">
        <v>239</v>
      </c>
      <c r="AB1" s="44" t="s">
        <v>184</v>
      </c>
      <c r="AC1" s="44" t="s">
        <v>240</v>
      </c>
      <c r="AD1" s="45" t="s">
        <v>241</v>
      </c>
      <c r="AE1" s="45" t="s">
        <v>242</v>
      </c>
      <c r="AF1" s="46" t="s">
        <v>227</v>
      </c>
      <c r="AG1" s="46" t="s">
        <v>228</v>
      </c>
      <c r="AH1" s="50" t="s">
        <v>229</v>
      </c>
      <c r="AI1" s="51" t="s">
        <v>230</v>
      </c>
      <c r="AJ1" s="51" t="s">
        <v>231</v>
      </c>
      <c r="AK1" s="45" t="s">
        <v>243</v>
      </c>
      <c r="AL1" s="45" t="s">
        <v>234</v>
      </c>
      <c r="AM1" s="45" t="s">
        <v>235</v>
      </c>
      <c r="AN1" s="52" t="s">
        <v>236</v>
      </c>
      <c r="AO1" s="52" t="s">
        <v>237</v>
      </c>
      <c r="AP1" s="55" t="s">
        <v>244</v>
      </c>
      <c r="AQ1" s="46" t="s">
        <v>227</v>
      </c>
      <c r="AR1" s="46" t="s">
        <v>228</v>
      </c>
      <c r="AS1" s="50" t="s">
        <v>229</v>
      </c>
      <c r="AT1" s="56"/>
    </row>
    <row r="2" s="2" customFormat="1" spans="1:46">
      <c r="A2" s="23">
        <v>1</v>
      </c>
      <c r="B2" s="24">
        <v>385</v>
      </c>
      <c r="C2" s="24" t="s">
        <v>41</v>
      </c>
      <c r="D2" s="24" t="s">
        <v>42</v>
      </c>
      <c r="E2" s="25">
        <f>VLOOKUP(B2,[3]正式员工人数!$A:$C,3,0)</f>
        <v>3</v>
      </c>
      <c r="F2" s="26">
        <v>1</v>
      </c>
      <c r="G2" s="27">
        <v>200</v>
      </c>
      <c r="H2" s="28">
        <f>VLOOKUP(B2,[1]查询时间段分门店销售汇总!$D$3:$L$145,9,0)</f>
        <v>99964.82</v>
      </c>
      <c r="I2" s="28">
        <f>VLOOKUP(B2,[1]查询时间段分门店销售汇总!$D$3:$M$145,10,0)</f>
        <v>17082.01</v>
      </c>
      <c r="J2" s="32">
        <f t="shared" ref="J2:J65" si="0">L2*3</f>
        <v>87450</v>
      </c>
      <c r="K2" s="32">
        <f t="shared" ref="K2:K65" si="1">M2*3</f>
        <v>15715.8144</v>
      </c>
      <c r="L2" s="38">
        <v>29150</v>
      </c>
      <c r="M2" s="39">
        <v>5238.6048</v>
      </c>
      <c r="N2" s="40">
        <f t="shared" ref="N2:N65" si="2">M2/L2</f>
        <v>0.179712</v>
      </c>
      <c r="O2" s="41">
        <f t="shared" ref="O2:O65" si="3">H2/J2</f>
        <v>1.14310829045169</v>
      </c>
      <c r="P2" s="41">
        <f t="shared" ref="P2:P65" si="4">I2/K2</f>
        <v>1.0869312633267</v>
      </c>
      <c r="Q2" s="43"/>
      <c r="R2" s="43"/>
      <c r="S2" s="43">
        <f t="shared" ref="S2:S65" si="5">U2*3</f>
        <v>96195</v>
      </c>
      <c r="T2" s="43">
        <f t="shared" ref="T2:T65" si="6">V2*3</f>
        <v>15558.656256</v>
      </c>
      <c r="U2" s="38">
        <v>32065</v>
      </c>
      <c r="V2" s="39">
        <v>5186.218752</v>
      </c>
      <c r="W2" s="40">
        <f t="shared" ref="W2:W65" si="7">V2/U2</f>
        <v>0.1617408</v>
      </c>
      <c r="X2" s="41">
        <f t="shared" ref="X2:X65" si="8">H2/S2</f>
        <v>1.03918935495608</v>
      </c>
      <c r="Y2" s="41">
        <f t="shared" ref="Y2:Y65" si="9">I2/T2</f>
        <v>1.09791036699667</v>
      </c>
      <c r="Z2" s="43">
        <f>150*E2</f>
        <v>450</v>
      </c>
      <c r="AA2" s="43">
        <f>(I2-K2)*0.3</f>
        <v>409.85868</v>
      </c>
      <c r="AB2" s="47">
        <f>VLOOKUP(B2,[2]查询时间段分门店销售汇总!$D$3:$L$145,9,0)</f>
        <v>74752.23</v>
      </c>
      <c r="AC2" s="47">
        <f>VLOOKUP(B2,[2]查询时间段分门店销售汇总!$D$3:$M$145,10,0)</f>
        <v>10459.19</v>
      </c>
      <c r="AD2" s="48">
        <f t="shared" ref="AD2:AD65" si="10">AF2*4</f>
        <v>76956</v>
      </c>
      <c r="AE2" s="48">
        <f t="shared" ref="AE2:AE65" si="11">AG2*4</f>
        <v>15558.656256</v>
      </c>
      <c r="AF2" s="49">
        <v>19239</v>
      </c>
      <c r="AG2" s="49">
        <v>3889.664064</v>
      </c>
      <c r="AH2" s="53">
        <f t="shared" ref="AH2:AH65" si="12">AG2/AF2</f>
        <v>0.202176</v>
      </c>
      <c r="AI2" s="53">
        <f t="shared" ref="AI2:AI65" si="13">AB2/AD2</f>
        <v>0.971363246530485</v>
      </c>
      <c r="AJ2" s="53">
        <f t="shared" ref="AJ2:AJ65" si="14">AC2/AE2</f>
        <v>0.672242501402815</v>
      </c>
      <c r="AK2" s="48"/>
      <c r="AL2" s="48">
        <f t="shared" ref="AL2:AL65" si="15">AQ2*4</f>
        <v>96195</v>
      </c>
      <c r="AM2" s="48">
        <f t="shared" ref="AM2:AM65" si="16">AR2*4</f>
        <v>17892.4546944</v>
      </c>
      <c r="AN2" s="54">
        <f t="shared" ref="AN2:AN65" si="17">AB2/AL2</f>
        <v>0.777090597224388</v>
      </c>
      <c r="AO2" s="54">
        <f t="shared" ref="AO2:AO65" si="18">AC2/AM2</f>
        <v>0.584558696872013</v>
      </c>
      <c r="AP2" s="49"/>
      <c r="AQ2" s="49">
        <v>24048.75</v>
      </c>
      <c r="AR2" s="49">
        <v>4473.1136736</v>
      </c>
      <c r="AS2" s="53">
        <f t="shared" ref="AS2:AS65" si="19">AR2/AQ2</f>
        <v>0.18600192</v>
      </c>
      <c r="AT2" s="57">
        <v>60</v>
      </c>
    </row>
    <row r="3" s="2" customFormat="1" spans="1:46">
      <c r="A3" s="23">
        <v>2</v>
      </c>
      <c r="B3" s="24">
        <v>108656</v>
      </c>
      <c r="C3" s="24" t="s">
        <v>49</v>
      </c>
      <c r="D3" s="24" t="s">
        <v>42</v>
      </c>
      <c r="E3" s="25">
        <f>VLOOKUP(B3,[3]正式员工人数!$A:$C,3,0)</f>
        <v>2</v>
      </c>
      <c r="F3" s="26">
        <v>1</v>
      </c>
      <c r="G3" s="27">
        <v>200</v>
      </c>
      <c r="H3" s="28">
        <f>VLOOKUP(B3,[1]查询时间段分门店销售汇总!$D$3:$L$145,9,0)</f>
        <v>43158.49</v>
      </c>
      <c r="I3" s="28">
        <f>VLOOKUP(B3,[1]查询时间段分门店销售汇总!$D$3:$M$145,10,0)</f>
        <v>5604.18</v>
      </c>
      <c r="J3" s="32">
        <f t="shared" si="0"/>
        <v>60420</v>
      </c>
      <c r="K3" s="32">
        <f t="shared" si="1"/>
        <v>10844.06076</v>
      </c>
      <c r="L3" s="38">
        <v>20140</v>
      </c>
      <c r="M3" s="39">
        <v>3614.68692</v>
      </c>
      <c r="N3" s="40">
        <f t="shared" si="2"/>
        <v>0.179478</v>
      </c>
      <c r="O3" s="40">
        <f t="shared" si="3"/>
        <v>0.714308010592519</v>
      </c>
      <c r="P3" s="40">
        <f t="shared" si="4"/>
        <v>0.516797178108028</v>
      </c>
      <c r="Q3" s="43"/>
      <c r="R3" s="43"/>
      <c r="S3" s="43">
        <f t="shared" si="5"/>
        <v>66462</v>
      </c>
      <c r="T3" s="43">
        <f t="shared" si="6"/>
        <v>10735.6201524</v>
      </c>
      <c r="U3" s="38">
        <v>22154</v>
      </c>
      <c r="V3" s="39">
        <v>3578.5400508</v>
      </c>
      <c r="W3" s="40">
        <f t="shared" si="7"/>
        <v>0.1615302</v>
      </c>
      <c r="X3" s="40">
        <f t="shared" si="8"/>
        <v>0.649370918720472</v>
      </c>
      <c r="Y3" s="40">
        <f t="shared" si="9"/>
        <v>0.522017351624271</v>
      </c>
      <c r="Z3" s="43"/>
      <c r="AA3" s="43"/>
      <c r="AB3" s="47">
        <f>VLOOKUP(B3,[2]查询时间段分门店销售汇总!$D$3:$L$145,9,0)</f>
        <v>40180.4</v>
      </c>
      <c r="AC3" s="47">
        <f>VLOOKUP(B3,[2]查询时间段分门店销售汇总!$D$3:$M$145,10,0)</f>
        <v>6634.73</v>
      </c>
      <c r="AD3" s="48">
        <f t="shared" si="10"/>
        <v>53169.6</v>
      </c>
      <c r="AE3" s="48">
        <f t="shared" si="11"/>
        <v>10735.6201524</v>
      </c>
      <c r="AF3" s="49">
        <v>13292.4</v>
      </c>
      <c r="AG3" s="49">
        <v>2683.9050381</v>
      </c>
      <c r="AH3" s="53">
        <f t="shared" si="12"/>
        <v>0.20191275</v>
      </c>
      <c r="AI3" s="53">
        <f t="shared" si="13"/>
        <v>0.755702506695555</v>
      </c>
      <c r="AJ3" s="53">
        <f t="shared" si="14"/>
        <v>0.618010874622532</v>
      </c>
      <c r="AK3" s="48"/>
      <c r="AL3" s="48">
        <f t="shared" si="15"/>
        <v>66462</v>
      </c>
      <c r="AM3" s="48">
        <f t="shared" si="16"/>
        <v>12345.96317526</v>
      </c>
      <c r="AN3" s="54">
        <f t="shared" si="17"/>
        <v>0.604562005356444</v>
      </c>
      <c r="AO3" s="54">
        <f t="shared" si="18"/>
        <v>0.537400760541332</v>
      </c>
      <c r="AP3" s="49"/>
      <c r="AQ3" s="49">
        <v>16615.5</v>
      </c>
      <c r="AR3" s="49">
        <v>3086.490793815</v>
      </c>
      <c r="AS3" s="53">
        <f t="shared" si="19"/>
        <v>0.18575973</v>
      </c>
      <c r="AT3" s="57">
        <v>50</v>
      </c>
    </row>
    <row r="4" s="2" customFormat="1" spans="1:46">
      <c r="A4" s="23">
        <v>3</v>
      </c>
      <c r="B4" s="24">
        <v>514</v>
      </c>
      <c r="C4" s="24" t="s">
        <v>52</v>
      </c>
      <c r="D4" s="24" t="s">
        <v>42</v>
      </c>
      <c r="E4" s="25">
        <f>VLOOKUP(B4,[3]正式员工人数!$A:$C,3,0)</f>
        <v>4</v>
      </c>
      <c r="F4" s="26">
        <v>1</v>
      </c>
      <c r="G4" s="27">
        <v>200</v>
      </c>
      <c r="H4" s="28">
        <f>VLOOKUP(B4,[1]查询时间段分门店销售汇总!$D$3:$L$145,9,0)</f>
        <v>65596.77</v>
      </c>
      <c r="I4" s="28">
        <f>VLOOKUP(B4,[1]查询时间段分门店销售汇总!$D$3:$M$145,10,0)</f>
        <v>10443.96</v>
      </c>
      <c r="J4" s="32">
        <f t="shared" si="0"/>
        <v>63000</v>
      </c>
      <c r="K4" s="32">
        <f t="shared" si="1"/>
        <v>14953.302</v>
      </c>
      <c r="L4" s="38">
        <v>21000</v>
      </c>
      <c r="M4" s="39">
        <v>4984.434</v>
      </c>
      <c r="N4" s="40">
        <f t="shared" si="2"/>
        <v>0.237354</v>
      </c>
      <c r="O4" s="41">
        <f t="shared" si="3"/>
        <v>1.04121857142857</v>
      </c>
      <c r="P4" s="40">
        <f t="shared" si="4"/>
        <v>0.698438378359509</v>
      </c>
      <c r="Q4" s="43">
        <f>E4*70</f>
        <v>280</v>
      </c>
      <c r="R4" s="43"/>
      <c r="S4" s="43">
        <f t="shared" si="5"/>
        <v>69300</v>
      </c>
      <c r="T4" s="43">
        <f t="shared" si="6"/>
        <v>14803.76898</v>
      </c>
      <c r="U4" s="38">
        <v>23100</v>
      </c>
      <c r="V4" s="39">
        <v>4934.58966</v>
      </c>
      <c r="W4" s="40">
        <f t="shared" si="7"/>
        <v>0.2136186</v>
      </c>
      <c r="X4" s="40">
        <f t="shared" si="8"/>
        <v>0.946562337662338</v>
      </c>
      <c r="Y4" s="40">
        <f t="shared" si="9"/>
        <v>0.705493311474251</v>
      </c>
      <c r="Z4" s="43"/>
      <c r="AA4" s="43"/>
      <c r="AB4" s="47">
        <f>VLOOKUP(B4,[2]查询时间段分门店销售汇总!$D$3:$L$145,9,0)</f>
        <v>40577.62</v>
      </c>
      <c r="AC4" s="47">
        <f>VLOOKUP(B4,[2]查询时间段分门店销售汇总!$D$3:$M$145,10,0)</f>
        <v>8056.57</v>
      </c>
      <c r="AD4" s="48">
        <f t="shared" si="10"/>
        <v>55440</v>
      </c>
      <c r="AE4" s="48">
        <f t="shared" si="11"/>
        <v>14803.76898</v>
      </c>
      <c r="AF4" s="49">
        <v>13860</v>
      </c>
      <c r="AG4" s="49">
        <v>3700.942245</v>
      </c>
      <c r="AH4" s="53">
        <f t="shared" si="12"/>
        <v>0.26702325</v>
      </c>
      <c r="AI4" s="53">
        <f t="shared" si="13"/>
        <v>0.731919552669553</v>
      </c>
      <c r="AJ4" s="53">
        <f t="shared" si="14"/>
        <v>0.544224245250279</v>
      </c>
      <c r="AK4" s="48"/>
      <c r="AL4" s="48">
        <f t="shared" si="15"/>
        <v>69300</v>
      </c>
      <c r="AM4" s="48">
        <f t="shared" si="16"/>
        <v>17024.334327</v>
      </c>
      <c r="AN4" s="54">
        <f t="shared" si="17"/>
        <v>0.585535642135642</v>
      </c>
      <c r="AO4" s="54">
        <f t="shared" si="18"/>
        <v>0.473238474130678</v>
      </c>
      <c r="AP4" s="49"/>
      <c r="AQ4" s="49">
        <v>17325</v>
      </c>
      <c r="AR4" s="49">
        <v>4256.08358175</v>
      </c>
      <c r="AS4" s="53">
        <f t="shared" si="19"/>
        <v>0.24566139</v>
      </c>
      <c r="AT4" s="57">
        <v>50</v>
      </c>
    </row>
    <row r="5" s="1" customFormat="1" ht="14" customHeight="1" spans="1:46">
      <c r="A5" s="23">
        <v>4</v>
      </c>
      <c r="B5" s="24">
        <v>102567</v>
      </c>
      <c r="C5" s="24" t="s">
        <v>155</v>
      </c>
      <c r="D5" s="24" t="s">
        <v>42</v>
      </c>
      <c r="E5" s="25">
        <f>VLOOKUP(B5,[3]正式员工人数!$A:$C,3,0)</f>
        <v>2</v>
      </c>
      <c r="F5" s="26">
        <v>2</v>
      </c>
      <c r="G5" s="27">
        <v>100</v>
      </c>
      <c r="H5" s="28">
        <f>VLOOKUP(B5,[1]查询时间段分门店销售汇总!$D$3:$L$145,9,0)</f>
        <v>18666.98</v>
      </c>
      <c r="I5" s="28">
        <f>VLOOKUP(B5,[1]查询时间段分门店销售汇总!$D$3:$M$145,10,0)</f>
        <v>3980.39</v>
      </c>
      <c r="J5" s="32">
        <f t="shared" si="0"/>
        <v>27720</v>
      </c>
      <c r="K5" s="32">
        <f t="shared" si="1"/>
        <v>6140.5344</v>
      </c>
      <c r="L5" s="38">
        <v>9240</v>
      </c>
      <c r="M5" s="39">
        <v>2046.8448</v>
      </c>
      <c r="N5" s="40">
        <f t="shared" si="2"/>
        <v>0.22152</v>
      </c>
      <c r="O5" s="40">
        <f t="shared" si="3"/>
        <v>0.673411976911977</v>
      </c>
      <c r="P5" s="40">
        <f t="shared" si="4"/>
        <v>0.648215568990217</v>
      </c>
      <c r="Q5" s="43"/>
      <c r="R5" s="43"/>
      <c r="S5" s="43">
        <f t="shared" si="5"/>
        <v>30492</v>
      </c>
      <c r="T5" s="43">
        <f t="shared" si="6"/>
        <v>6079.129056</v>
      </c>
      <c r="U5" s="38">
        <v>10164</v>
      </c>
      <c r="V5" s="39">
        <v>2026.376352</v>
      </c>
      <c r="W5" s="40">
        <f t="shared" si="7"/>
        <v>0.199368</v>
      </c>
      <c r="X5" s="40">
        <f t="shared" si="8"/>
        <v>0.612192706283615</v>
      </c>
      <c r="Y5" s="40">
        <f t="shared" si="9"/>
        <v>0.654763201000219</v>
      </c>
      <c r="Z5" s="43"/>
      <c r="AA5" s="43"/>
      <c r="AB5" s="47">
        <f>VLOOKUP(B5,[2]查询时间段分门店销售汇总!$D$3:$L$145,9,0)</f>
        <v>20216</v>
      </c>
      <c r="AC5" s="47">
        <f>VLOOKUP(B5,[2]查询时间段分门店销售汇总!$D$3:$M$145,10,0)</f>
        <v>3006.4</v>
      </c>
      <c r="AD5" s="48">
        <f t="shared" si="10"/>
        <v>24393.6</v>
      </c>
      <c r="AE5" s="48">
        <f t="shared" si="11"/>
        <v>6079.129056</v>
      </c>
      <c r="AF5" s="49">
        <v>6098.4</v>
      </c>
      <c r="AG5" s="49">
        <v>1519.782264</v>
      </c>
      <c r="AH5" s="53">
        <f t="shared" si="12"/>
        <v>0.24921</v>
      </c>
      <c r="AI5" s="53">
        <f t="shared" si="13"/>
        <v>0.828741965105601</v>
      </c>
      <c r="AJ5" s="53">
        <f t="shared" si="14"/>
        <v>0.494544526412502</v>
      </c>
      <c r="AK5" s="48"/>
      <c r="AL5" s="48">
        <f t="shared" si="15"/>
        <v>30492</v>
      </c>
      <c r="AM5" s="48">
        <f t="shared" si="16"/>
        <v>6990.9984144</v>
      </c>
      <c r="AN5" s="54">
        <f t="shared" si="17"/>
        <v>0.662993572084481</v>
      </c>
      <c r="AO5" s="54">
        <f t="shared" si="18"/>
        <v>0.430038718619567</v>
      </c>
      <c r="AP5" s="49"/>
      <c r="AQ5" s="49">
        <v>7623</v>
      </c>
      <c r="AR5" s="49">
        <v>1747.7496036</v>
      </c>
      <c r="AS5" s="53">
        <f t="shared" si="19"/>
        <v>0.2292732</v>
      </c>
      <c r="AT5" s="57">
        <v>40</v>
      </c>
    </row>
    <row r="6" s="1" customFormat="1" spans="1:46">
      <c r="A6" s="23">
        <v>5</v>
      </c>
      <c r="B6" s="24">
        <v>371</v>
      </c>
      <c r="C6" s="24" t="s">
        <v>171</v>
      </c>
      <c r="D6" s="24" t="s">
        <v>42</v>
      </c>
      <c r="E6" s="25">
        <f>VLOOKUP(B6,[3]正式员工人数!$A:$C,3,0)</f>
        <v>2</v>
      </c>
      <c r="F6" s="26">
        <v>2</v>
      </c>
      <c r="G6" s="27">
        <v>100</v>
      </c>
      <c r="H6" s="28">
        <f>VLOOKUP(B6,[1]查询时间段分门店销售汇总!$D$3:$L$145,9,0)</f>
        <v>15256.95</v>
      </c>
      <c r="I6" s="28">
        <f>VLOOKUP(B6,[1]查询时间段分门店销售汇总!$D$3:$M$145,10,0)</f>
        <v>3779.06</v>
      </c>
      <c r="J6" s="32">
        <f t="shared" si="0"/>
        <v>21000</v>
      </c>
      <c r="K6" s="32">
        <f t="shared" si="1"/>
        <v>4907.448</v>
      </c>
      <c r="L6" s="38">
        <v>7000</v>
      </c>
      <c r="M6" s="39">
        <v>1635.816</v>
      </c>
      <c r="N6" s="40">
        <f t="shared" si="2"/>
        <v>0.233688</v>
      </c>
      <c r="O6" s="40">
        <f t="shared" si="3"/>
        <v>0.726521428571429</v>
      </c>
      <c r="P6" s="40">
        <f t="shared" si="4"/>
        <v>0.77006623401817</v>
      </c>
      <c r="Q6" s="43"/>
      <c r="R6" s="43"/>
      <c r="S6" s="43">
        <f t="shared" si="5"/>
        <v>23100</v>
      </c>
      <c r="T6" s="43">
        <f t="shared" si="6"/>
        <v>4858.37352</v>
      </c>
      <c r="U6" s="38">
        <v>7700</v>
      </c>
      <c r="V6" s="39">
        <v>1619.45784</v>
      </c>
      <c r="W6" s="40">
        <f t="shared" si="7"/>
        <v>0.2103192</v>
      </c>
      <c r="X6" s="40">
        <f t="shared" si="8"/>
        <v>0.660474025974026</v>
      </c>
      <c r="Y6" s="40">
        <f t="shared" si="9"/>
        <v>0.777844680826434</v>
      </c>
      <c r="Z6" s="43"/>
      <c r="AA6" s="43"/>
      <c r="AB6" s="47">
        <f>VLOOKUP(B6,[2]查询时间段分门店销售汇总!$D$3:$L$145,9,0)</f>
        <v>14776.99</v>
      </c>
      <c r="AC6" s="47">
        <f>VLOOKUP(B6,[2]查询时间段分门店销售汇总!$D$3:$M$145,10,0)</f>
        <v>4539.81</v>
      </c>
      <c r="AD6" s="48">
        <f t="shared" si="10"/>
        <v>18480</v>
      </c>
      <c r="AE6" s="48">
        <f t="shared" si="11"/>
        <v>4858.37352</v>
      </c>
      <c r="AF6" s="49">
        <v>4620</v>
      </c>
      <c r="AG6" s="49">
        <v>1214.59338</v>
      </c>
      <c r="AH6" s="53">
        <f t="shared" si="12"/>
        <v>0.262899</v>
      </c>
      <c r="AI6" s="53">
        <f t="shared" si="13"/>
        <v>0.799620670995671</v>
      </c>
      <c r="AJ6" s="53">
        <f t="shared" si="14"/>
        <v>0.934430006526135</v>
      </c>
      <c r="AK6" s="48"/>
      <c r="AL6" s="48">
        <f t="shared" si="15"/>
        <v>23100</v>
      </c>
      <c r="AM6" s="48">
        <f t="shared" si="16"/>
        <v>5587.129548</v>
      </c>
      <c r="AN6" s="54">
        <f t="shared" si="17"/>
        <v>0.639696536796537</v>
      </c>
      <c r="AO6" s="54">
        <f t="shared" si="18"/>
        <v>0.812547831761856</v>
      </c>
      <c r="AP6" s="49"/>
      <c r="AQ6" s="49">
        <v>5775</v>
      </c>
      <c r="AR6" s="49">
        <v>1396.782387</v>
      </c>
      <c r="AS6" s="53">
        <f t="shared" si="19"/>
        <v>0.24186708</v>
      </c>
      <c r="AT6" s="57">
        <v>35</v>
      </c>
    </row>
    <row r="7" s="1" customFormat="1" spans="1:46">
      <c r="A7" s="23">
        <v>6</v>
      </c>
      <c r="B7" s="24">
        <v>343</v>
      </c>
      <c r="C7" s="24" t="s">
        <v>36</v>
      </c>
      <c r="D7" s="24" t="s">
        <v>33</v>
      </c>
      <c r="E7" s="25">
        <f>VLOOKUP(B7,[3]正式员工人数!$A:$C,3,0)</f>
        <v>4</v>
      </c>
      <c r="F7" s="29">
        <v>1</v>
      </c>
      <c r="G7" s="30">
        <v>200</v>
      </c>
      <c r="H7" s="28">
        <f>VLOOKUP(B7,[1]查询时间段分门店销售汇总!$D$3:$L$145,9,0)</f>
        <v>136582.56</v>
      </c>
      <c r="I7" s="28">
        <f>VLOOKUP(B7,[1]查询时间段分门店销售汇总!$D$3:$M$145,10,0)</f>
        <v>26464.91</v>
      </c>
      <c r="J7" s="32">
        <f t="shared" si="0"/>
        <v>120000</v>
      </c>
      <c r="K7" s="32">
        <f t="shared" si="1"/>
        <v>28819.44</v>
      </c>
      <c r="L7" s="38">
        <v>40000</v>
      </c>
      <c r="M7" s="39">
        <v>9606.48</v>
      </c>
      <c r="N7" s="40">
        <f t="shared" si="2"/>
        <v>0.240162</v>
      </c>
      <c r="O7" s="41">
        <f t="shared" si="3"/>
        <v>1.138188</v>
      </c>
      <c r="P7" s="40">
        <f t="shared" si="4"/>
        <v>0.918300633183712</v>
      </c>
      <c r="Q7" s="43"/>
      <c r="R7" s="43"/>
      <c r="S7" s="43">
        <f t="shared" si="5"/>
        <v>132000</v>
      </c>
      <c r="T7" s="43">
        <f t="shared" si="6"/>
        <v>28531.2456</v>
      </c>
      <c r="U7" s="38">
        <v>44000</v>
      </c>
      <c r="V7" s="39">
        <v>9510.4152</v>
      </c>
      <c r="W7" s="40">
        <f t="shared" si="7"/>
        <v>0.2161458</v>
      </c>
      <c r="X7" s="41">
        <f t="shared" si="8"/>
        <v>1.03471636363636</v>
      </c>
      <c r="Y7" s="40">
        <f t="shared" si="9"/>
        <v>0.927576397155265</v>
      </c>
      <c r="Z7" s="43">
        <f t="shared" ref="Z7:Z13" si="20">150*E7</f>
        <v>600</v>
      </c>
      <c r="AA7" s="43"/>
      <c r="AB7" s="47">
        <f>VLOOKUP(B7,[2]查询时间段分门店销售汇总!$D$3:$L$145,9,0)</f>
        <v>124766.59</v>
      </c>
      <c r="AC7" s="47">
        <f>VLOOKUP(B7,[2]查询时间段分门店销售汇总!$D$3:$M$145,10,0)</f>
        <v>35206.93</v>
      </c>
      <c r="AD7" s="48">
        <f t="shared" si="10"/>
        <v>105600</v>
      </c>
      <c r="AE7" s="48">
        <f t="shared" si="11"/>
        <v>28531.2456</v>
      </c>
      <c r="AF7" s="49">
        <v>26400</v>
      </c>
      <c r="AG7" s="49">
        <v>7132.8114</v>
      </c>
      <c r="AH7" s="53">
        <f t="shared" si="12"/>
        <v>0.27018225</v>
      </c>
      <c r="AI7" s="41">
        <f t="shared" si="13"/>
        <v>1.18150179924242</v>
      </c>
      <c r="AJ7" s="41">
        <f t="shared" si="14"/>
        <v>1.23397802162553</v>
      </c>
      <c r="AK7" s="48">
        <v>300</v>
      </c>
      <c r="AL7" s="48">
        <f t="shared" si="15"/>
        <v>132000</v>
      </c>
      <c r="AM7" s="48">
        <f t="shared" si="16"/>
        <v>32810.93244</v>
      </c>
      <c r="AN7" s="54">
        <f t="shared" si="17"/>
        <v>0.945201439393939</v>
      </c>
      <c r="AO7" s="54">
        <f t="shared" si="18"/>
        <v>1.07302436663089</v>
      </c>
      <c r="AP7" s="49"/>
      <c r="AQ7" s="49">
        <v>33000</v>
      </c>
      <c r="AR7" s="49">
        <v>8202.73311</v>
      </c>
      <c r="AS7" s="53">
        <f t="shared" si="19"/>
        <v>0.24856767</v>
      </c>
      <c r="AT7" s="57">
        <v>60</v>
      </c>
    </row>
    <row r="8" s="1" customFormat="1" spans="1:46">
      <c r="A8" s="23">
        <v>7</v>
      </c>
      <c r="B8" s="24">
        <v>365</v>
      </c>
      <c r="C8" s="24" t="s">
        <v>43</v>
      </c>
      <c r="D8" s="24" t="s">
        <v>33</v>
      </c>
      <c r="E8" s="25">
        <f>VLOOKUP(B8,[3]正式员工人数!$A:$C,3,0)</f>
        <v>2</v>
      </c>
      <c r="F8" s="29">
        <v>1</v>
      </c>
      <c r="G8" s="30">
        <v>200</v>
      </c>
      <c r="H8" s="28">
        <f>VLOOKUP(B8,[1]查询时间段分门店销售汇总!$D$3:$L$145,9,0)</f>
        <v>114599.27</v>
      </c>
      <c r="I8" s="28">
        <f>VLOOKUP(B8,[1]查询时间段分门店销售汇总!$D$3:$M$145,10,0)</f>
        <v>33258.36</v>
      </c>
      <c r="J8" s="32">
        <f t="shared" si="0"/>
        <v>78750</v>
      </c>
      <c r="K8" s="32">
        <f t="shared" si="1"/>
        <v>17684.2575</v>
      </c>
      <c r="L8" s="38">
        <v>26250</v>
      </c>
      <c r="M8" s="39">
        <v>5894.7525</v>
      </c>
      <c r="N8" s="40">
        <f t="shared" si="2"/>
        <v>0.224562</v>
      </c>
      <c r="O8" s="41">
        <f t="shared" si="3"/>
        <v>1.45522882539683</v>
      </c>
      <c r="P8" s="41">
        <f t="shared" si="4"/>
        <v>1.88067607588274</v>
      </c>
      <c r="Q8" s="43"/>
      <c r="R8" s="43"/>
      <c r="S8" s="43">
        <f t="shared" si="5"/>
        <v>86625</v>
      </c>
      <c r="T8" s="43">
        <f t="shared" si="6"/>
        <v>17507.414925</v>
      </c>
      <c r="U8" s="38">
        <v>28875</v>
      </c>
      <c r="V8" s="39">
        <v>5835.804975</v>
      </c>
      <c r="W8" s="40">
        <f t="shared" si="7"/>
        <v>0.2021058</v>
      </c>
      <c r="X8" s="41">
        <f t="shared" si="8"/>
        <v>1.3229352958153</v>
      </c>
      <c r="Y8" s="41">
        <f t="shared" si="9"/>
        <v>1.89967280392196</v>
      </c>
      <c r="Z8" s="43">
        <f t="shared" si="20"/>
        <v>300</v>
      </c>
      <c r="AA8" s="43">
        <f t="shared" ref="AA8:AA14" si="21">(I8-K8)*0.3</f>
        <v>4672.23075</v>
      </c>
      <c r="AB8" s="47">
        <f>VLOOKUP(B8,[2]查询时间段分门店销售汇总!$D$3:$L$145,9,0)</f>
        <v>70673.17</v>
      </c>
      <c r="AC8" s="47">
        <f>VLOOKUP(B8,[2]查询时间段分门店销售汇总!$D$3:$M$145,10,0)</f>
        <v>14169.37</v>
      </c>
      <c r="AD8" s="48">
        <f t="shared" si="10"/>
        <v>69300</v>
      </c>
      <c r="AE8" s="48">
        <f t="shared" si="11"/>
        <v>17507.414925</v>
      </c>
      <c r="AF8" s="49">
        <v>17325</v>
      </c>
      <c r="AG8" s="49">
        <v>4376.85373125</v>
      </c>
      <c r="AH8" s="53">
        <f t="shared" si="12"/>
        <v>0.25263225</v>
      </c>
      <c r="AI8" s="53">
        <f t="shared" si="13"/>
        <v>1.01981486291486</v>
      </c>
      <c r="AJ8" s="53">
        <f t="shared" si="14"/>
        <v>0.809335362227956</v>
      </c>
      <c r="AK8" s="48"/>
      <c r="AL8" s="48">
        <f t="shared" si="15"/>
        <v>86625</v>
      </c>
      <c r="AM8" s="48">
        <f t="shared" si="16"/>
        <v>20133.52716375</v>
      </c>
      <c r="AN8" s="54">
        <f t="shared" si="17"/>
        <v>0.81585189033189</v>
      </c>
      <c r="AO8" s="54">
        <f t="shared" si="18"/>
        <v>0.703769880198223</v>
      </c>
      <c r="AP8" s="49"/>
      <c r="AQ8" s="49">
        <v>21656.25</v>
      </c>
      <c r="AR8" s="49">
        <v>5033.3817909375</v>
      </c>
      <c r="AS8" s="53">
        <f t="shared" si="19"/>
        <v>0.23242167</v>
      </c>
      <c r="AT8" s="57">
        <v>60</v>
      </c>
    </row>
    <row r="9" s="1" customFormat="1" spans="1:46">
      <c r="A9" s="23">
        <v>8</v>
      </c>
      <c r="B9" s="24">
        <v>582</v>
      </c>
      <c r="C9" s="24" t="s">
        <v>32</v>
      </c>
      <c r="D9" s="24" t="s">
        <v>33</v>
      </c>
      <c r="E9" s="25">
        <f>VLOOKUP(B9,[3]正式员工人数!$A:$C,3,0)</f>
        <v>4</v>
      </c>
      <c r="F9" s="29">
        <v>2</v>
      </c>
      <c r="G9" s="30">
        <v>200</v>
      </c>
      <c r="H9" s="28">
        <f>VLOOKUP(B9,[1]查询时间段分门店销售汇总!$D$3:$L$145,9,0)</f>
        <v>136558.79</v>
      </c>
      <c r="I9" s="28">
        <f>VLOOKUP(B9,[1]查询时间段分门店销售汇总!$D$3:$M$145,10,0)</f>
        <v>14444.45</v>
      </c>
      <c r="J9" s="32">
        <f t="shared" si="0"/>
        <v>143100</v>
      </c>
      <c r="K9" s="32">
        <f t="shared" si="1"/>
        <v>18365.454</v>
      </c>
      <c r="L9" s="38">
        <v>47700</v>
      </c>
      <c r="M9" s="39">
        <v>6121.818</v>
      </c>
      <c r="N9" s="40">
        <f t="shared" si="2"/>
        <v>0.12834</v>
      </c>
      <c r="O9" s="40">
        <f t="shared" si="3"/>
        <v>0.954289238294899</v>
      </c>
      <c r="P9" s="40">
        <f t="shared" si="4"/>
        <v>0.786501112360195</v>
      </c>
      <c r="Q9" s="43"/>
      <c r="R9" s="43"/>
      <c r="S9" s="43">
        <f t="shared" si="5"/>
        <v>157410</v>
      </c>
      <c r="T9" s="43">
        <f t="shared" si="6"/>
        <v>18181.79946</v>
      </c>
      <c r="U9" s="38">
        <v>52470</v>
      </c>
      <c r="V9" s="39">
        <v>6060.59982</v>
      </c>
      <c r="W9" s="40">
        <f t="shared" si="7"/>
        <v>0.115506</v>
      </c>
      <c r="X9" s="40">
        <f t="shared" si="8"/>
        <v>0.867535671177181</v>
      </c>
      <c r="Y9" s="40">
        <f t="shared" si="9"/>
        <v>0.794445568040601</v>
      </c>
      <c r="Z9" s="43"/>
      <c r="AA9" s="43"/>
      <c r="AB9" s="47">
        <f>VLOOKUP(B9,[2]查询时间段分门店销售汇总!$D$3:$L$145,9,0)</f>
        <v>112562.21</v>
      </c>
      <c r="AC9" s="47">
        <f>VLOOKUP(B9,[2]查询时间段分门店销售汇总!$D$3:$M$145,10,0)</f>
        <v>18774.26</v>
      </c>
      <c r="AD9" s="48">
        <f t="shared" si="10"/>
        <v>125928</v>
      </c>
      <c r="AE9" s="48">
        <f t="shared" si="11"/>
        <v>18181.79946</v>
      </c>
      <c r="AF9" s="49">
        <v>31482</v>
      </c>
      <c r="AG9" s="49">
        <v>4545.449865</v>
      </c>
      <c r="AH9" s="53">
        <f t="shared" si="12"/>
        <v>0.1443825</v>
      </c>
      <c r="AI9" s="53">
        <f t="shared" si="13"/>
        <v>0.893861651102217</v>
      </c>
      <c r="AJ9" s="53">
        <f t="shared" si="14"/>
        <v>1.03258536325315</v>
      </c>
      <c r="AK9" s="48"/>
      <c r="AL9" s="48">
        <f t="shared" si="15"/>
        <v>157410</v>
      </c>
      <c r="AM9" s="48">
        <f t="shared" si="16"/>
        <v>20909.069379</v>
      </c>
      <c r="AN9" s="54">
        <f t="shared" si="17"/>
        <v>0.715089320881774</v>
      </c>
      <c r="AO9" s="54">
        <f t="shared" si="18"/>
        <v>0.897900315872303</v>
      </c>
      <c r="AP9" s="49"/>
      <c r="AQ9" s="49">
        <v>39352.5</v>
      </c>
      <c r="AR9" s="49">
        <v>5227.26734475</v>
      </c>
      <c r="AS9" s="53">
        <f t="shared" si="19"/>
        <v>0.1328319</v>
      </c>
      <c r="AT9" s="57">
        <v>40</v>
      </c>
    </row>
    <row r="10" s="1" customFormat="1" spans="1:46">
      <c r="A10" s="23">
        <v>9</v>
      </c>
      <c r="B10" s="24">
        <v>117491</v>
      </c>
      <c r="C10" s="24" t="s">
        <v>44</v>
      </c>
      <c r="D10" s="24" t="s">
        <v>33</v>
      </c>
      <c r="E10" s="25">
        <f>VLOOKUP(B10,[3]正式员工人数!$A:$C,3,0)</f>
        <v>2</v>
      </c>
      <c r="F10" s="29">
        <v>2</v>
      </c>
      <c r="G10" s="30">
        <v>200</v>
      </c>
      <c r="H10" s="28">
        <f>VLOOKUP(B10,[1]查询时间段分门店销售汇总!$D$3:$L$145,9,0)</f>
        <v>62549.4</v>
      </c>
      <c r="I10" s="28">
        <f>VLOOKUP(B10,[1]查询时间段分门店销售汇总!$D$3:$M$145,10,0)</f>
        <v>8344.39</v>
      </c>
      <c r="J10" s="32">
        <f t="shared" si="0"/>
        <v>71250</v>
      </c>
      <c r="K10" s="32">
        <f t="shared" si="1"/>
        <v>14449.5</v>
      </c>
      <c r="L10" s="38">
        <v>23750</v>
      </c>
      <c r="M10" s="39">
        <v>4816.5</v>
      </c>
      <c r="N10" s="40">
        <f t="shared" si="2"/>
        <v>0.2028</v>
      </c>
      <c r="O10" s="40">
        <f t="shared" si="3"/>
        <v>0.877886315789474</v>
      </c>
      <c r="P10" s="40">
        <f t="shared" si="4"/>
        <v>0.577486418215163</v>
      </c>
      <c r="Q10" s="43"/>
      <c r="R10" s="43"/>
      <c r="S10" s="43">
        <f t="shared" si="5"/>
        <v>78375</v>
      </c>
      <c r="T10" s="43">
        <f t="shared" si="6"/>
        <v>14305.005</v>
      </c>
      <c r="U10" s="38">
        <v>26125</v>
      </c>
      <c r="V10" s="39">
        <v>4768.335</v>
      </c>
      <c r="W10" s="40">
        <f t="shared" si="7"/>
        <v>0.18252</v>
      </c>
      <c r="X10" s="40">
        <f t="shared" si="8"/>
        <v>0.798078468899521</v>
      </c>
      <c r="Y10" s="40">
        <f t="shared" si="9"/>
        <v>0.583319614358751</v>
      </c>
      <c r="Z10" s="43"/>
      <c r="AA10" s="43"/>
      <c r="AB10" s="47">
        <f>VLOOKUP(B10,[2]查询时间段分门店销售汇总!$D$3:$L$145,9,0)</f>
        <v>34654.44</v>
      </c>
      <c r="AC10" s="47">
        <f>VLOOKUP(B10,[2]查询时间段分门店销售汇总!$D$3:$M$145,10,0)</f>
        <v>7132.56</v>
      </c>
      <c r="AD10" s="48">
        <f t="shared" si="10"/>
        <v>62700</v>
      </c>
      <c r="AE10" s="48">
        <f t="shared" si="11"/>
        <v>14305.005</v>
      </c>
      <c r="AF10" s="49">
        <v>15675</v>
      </c>
      <c r="AG10" s="49">
        <v>3576.25125</v>
      </c>
      <c r="AH10" s="53">
        <f t="shared" si="12"/>
        <v>0.22815</v>
      </c>
      <c r="AI10" s="53">
        <f t="shared" si="13"/>
        <v>0.552702392344498</v>
      </c>
      <c r="AJ10" s="53">
        <f t="shared" si="14"/>
        <v>0.49860590751279</v>
      </c>
      <c r="AK10" s="48"/>
      <c r="AL10" s="48">
        <f t="shared" si="15"/>
        <v>78375</v>
      </c>
      <c r="AM10" s="48">
        <f t="shared" si="16"/>
        <v>16450.75575</v>
      </c>
      <c r="AN10" s="54">
        <f t="shared" si="17"/>
        <v>0.442161913875598</v>
      </c>
      <c r="AO10" s="54">
        <f t="shared" si="18"/>
        <v>0.433570354358948</v>
      </c>
      <c r="AP10" s="49"/>
      <c r="AQ10" s="49">
        <v>19593.75</v>
      </c>
      <c r="AR10" s="49">
        <v>4112.6889375</v>
      </c>
      <c r="AS10" s="53">
        <f t="shared" si="19"/>
        <v>0.209898</v>
      </c>
      <c r="AT10" s="57">
        <v>35</v>
      </c>
    </row>
    <row r="11" s="1" customFormat="1" spans="1:46">
      <c r="A11" s="23">
        <v>10</v>
      </c>
      <c r="B11" s="24">
        <v>359</v>
      </c>
      <c r="C11" s="24" t="s">
        <v>71</v>
      </c>
      <c r="D11" s="24" t="s">
        <v>33</v>
      </c>
      <c r="E11" s="25">
        <f>VLOOKUP(B11,[3]正式员工人数!$A:$C,3,0)</f>
        <v>2</v>
      </c>
      <c r="F11" s="29">
        <v>3</v>
      </c>
      <c r="G11" s="30">
        <v>150</v>
      </c>
      <c r="H11" s="28">
        <f>VLOOKUP(B11,[1]查询时间段分门店销售汇总!$D$3:$L$145,9,0)</f>
        <v>60404.49</v>
      </c>
      <c r="I11" s="28">
        <f>VLOOKUP(B11,[1]查询时间段分门店销售汇总!$D$3:$M$145,10,0)</f>
        <v>13847.82</v>
      </c>
      <c r="J11" s="32">
        <f t="shared" si="0"/>
        <v>56160</v>
      </c>
      <c r="K11" s="32">
        <f t="shared" si="1"/>
        <v>10381.7376</v>
      </c>
      <c r="L11" s="38">
        <v>18720</v>
      </c>
      <c r="M11" s="39">
        <v>3460.5792</v>
      </c>
      <c r="N11" s="40">
        <f t="shared" si="2"/>
        <v>0.18486</v>
      </c>
      <c r="O11" s="41">
        <f t="shared" si="3"/>
        <v>1.07557852564103</v>
      </c>
      <c r="P11" s="41">
        <f t="shared" si="4"/>
        <v>1.33386341800818</v>
      </c>
      <c r="Q11" s="43">
        <f t="shared" ref="Q11:Q17" si="22">E11*70</f>
        <v>140</v>
      </c>
      <c r="R11" s="43"/>
      <c r="S11" s="43">
        <f t="shared" si="5"/>
        <v>61776</v>
      </c>
      <c r="T11" s="43">
        <f t="shared" si="6"/>
        <v>10277.920224</v>
      </c>
      <c r="U11" s="38">
        <v>20592</v>
      </c>
      <c r="V11" s="39">
        <v>3425.973408</v>
      </c>
      <c r="W11" s="40">
        <f t="shared" si="7"/>
        <v>0.166374</v>
      </c>
      <c r="X11" s="40">
        <f t="shared" si="8"/>
        <v>0.97779865967366</v>
      </c>
      <c r="Y11" s="41">
        <f t="shared" si="9"/>
        <v>1.34733678586684</v>
      </c>
      <c r="Z11" s="43"/>
      <c r="AA11" s="43">
        <f t="shared" si="21"/>
        <v>1039.82472</v>
      </c>
      <c r="AB11" s="47">
        <f>VLOOKUP(B11,[2]查询时间段分门店销售汇总!$D$3:$L$145,9,0)</f>
        <v>29515.28</v>
      </c>
      <c r="AC11" s="47">
        <f>VLOOKUP(B11,[2]查询时间段分门店销售汇总!$D$3:$M$145,10,0)</f>
        <v>6260.09</v>
      </c>
      <c r="AD11" s="48">
        <f t="shared" si="10"/>
        <v>49420.8</v>
      </c>
      <c r="AE11" s="48">
        <f t="shared" si="11"/>
        <v>10277.920224</v>
      </c>
      <c r="AF11" s="49">
        <v>12355.2</v>
      </c>
      <c r="AG11" s="49">
        <v>2569.480056</v>
      </c>
      <c r="AH11" s="53">
        <f t="shared" si="12"/>
        <v>0.2079675</v>
      </c>
      <c r="AI11" s="53">
        <f t="shared" si="13"/>
        <v>0.597223840973841</v>
      </c>
      <c r="AJ11" s="53">
        <f t="shared" si="14"/>
        <v>0.609081396193565</v>
      </c>
      <c r="AK11" s="48"/>
      <c r="AL11" s="48">
        <f t="shared" si="15"/>
        <v>61776</v>
      </c>
      <c r="AM11" s="48">
        <f t="shared" si="16"/>
        <v>11819.6082576</v>
      </c>
      <c r="AN11" s="54">
        <f t="shared" si="17"/>
        <v>0.477779072779073</v>
      </c>
      <c r="AO11" s="54">
        <f t="shared" si="18"/>
        <v>0.529635996690057</v>
      </c>
      <c r="AP11" s="49"/>
      <c r="AQ11" s="49">
        <v>15444</v>
      </c>
      <c r="AR11" s="49">
        <v>2954.9020644</v>
      </c>
      <c r="AS11" s="53">
        <f t="shared" si="19"/>
        <v>0.1913301</v>
      </c>
      <c r="AT11" s="57">
        <v>50</v>
      </c>
    </row>
    <row r="12" s="1" customFormat="1" spans="1:46">
      <c r="A12" s="23">
        <v>11</v>
      </c>
      <c r="B12" s="24">
        <v>357</v>
      </c>
      <c r="C12" s="24" t="s">
        <v>64</v>
      </c>
      <c r="D12" s="24" t="s">
        <v>33</v>
      </c>
      <c r="E12" s="25">
        <f>VLOOKUP(B12,[3]正式员工人数!$A:$C,3,0)</f>
        <v>3</v>
      </c>
      <c r="F12" s="29">
        <v>3</v>
      </c>
      <c r="G12" s="30">
        <v>150</v>
      </c>
      <c r="H12" s="28">
        <f>VLOOKUP(B12,[1]查询时间段分门店销售汇总!$D$3:$L$145,9,0)</f>
        <v>104447.78</v>
      </c>
      <c r="I12" s="28">
        <f>VLOOKUP(B12,[1]查询时间段分门店销售汇总!$D$3:$M$145,10,0)</f>
        <v>26452.36</v>
      </c>
      <c r="J12" s="32">
        <f t="shared" si="0"/>
        <v>54000</v>
      </c>
      <c r="K12" s="32">
        <f t="shared" si="1"/>
        <v>12277.98</v>
      </c>
      <c r="L12" s="38">
        <v>18000</v>
      </c>
      <c r="M12" s="39">
        <v>4092.66</v>
      </c>
      <c r="N12" s="40">
        <f t="shared" si="2"/>
        <v>0.22737</v>
      </c>
      <c r="O12" s="41">
        <f t="shared" si="3"/>
        <v>1.93421814814815</v>
      </c>
      <c r="P12" s="41">
        <f t="shared" si="4"/>
        <v>2.15445537458116</v>
      </c>
      <c r="Q12" s="43"/>
      <c r="R12" s="43"/>
      <c r="S12" s="43">
        <f t="shared" si="5"/>
        <v>59400</v>
      </c>
      <c r="T12" s="43">
        <f t="shared" si="6"/>
        <v>12155.2002</v>
      </c>
      <c r="U12" s="38">
        <v>19800</v>
      </c>
      <c r="V12" s="39">
        <v>4051.7334</v>
      </c>
      <c r="W12" s="40">
        <f t="shared" si="7"/>
        <v>0.204633</v>
      </c>
      <c r="X12" s="41">
        <f t="shared" si="8"/>
        <v>1.75838013468013</v>
      </c>
      <c r="Y12" s="41">
        <f t="shared" si="9"/>
        <v>2.17621755008198</v>
      </c>
      <c r="Z12" s="43">
        <f t="shared" si="20"/>
        <v>450</v>
      </c>
      <c r="AA12" s="43">
        <f t="shared" si="21"/>
        <v>4252.314</v>
      </c>
      <c r="AB12" s="47">
        <f>VLOOKUP(B12,[2]查询时间段分门店销售汇总!$D$3:$L$145,9,0)</f>
        <v>58726.15</v>
      </c>
      <c r="AC12" s="47">
        <f>VLOOKUP(B12,[2]查询时间段分门店销售汇总!$D$3:$M$145,10,0)</f>
        <v>14860.02</v>
      </c>
      <c r="AD12" s="48">
        <f t="shared" si="10"/>
        <v>47520</v>
      </c>
      <c r="AE12" s="48">
        <f t="shared" si="11"/>
        <v>12155.2002</v>
      </c>
      <c r="AF12" s="49">
        <v>11880</v>
      </c>
      <c r="AG12" s="49">
        <v>3038.80005</v>
      </c>
      <c r="AH12" s="53">
        <f t="shared" si="12"/>
        <v>0.25579125</v>
      </c>
      <c r="AI12" s="41">
        <f t="shared" si="13"/>
        <v>1.23581965488215</v>
      </c>
      <c r="AJ12" s="41">
        <f t="shared" si="14"/>
        <v>1.22252367344801</v>
      </c>
      <c r="AK12" s="48">
        <v>500</v>
      </c>
      <c r="AL12" s="48">
        <f t="shared" si="15"/>
        <v>59400</v>
      </c>
      <c r="AM12" s="48">
        <f t="shared" si="16"/>
        <v>13978.48023</v>
      </c>
      <c r="AN12" s="54">
        <f t="shared" si="17"/>
        <v>0.988655723905724</v>
      </c>
      <c r="AO12" s="54">
        <f t="shared" si="18"/>
        <v>1.06306406386784</v>
      </c>
      <c r="AP12" s="49"/>
      <c r="AQ12" s="49">
        <v>14850</v>
      </c>
      <c r="AR12" s="49">
        <v>3494.6200575</v>
      </c>
      <c r="AS12" s="53">
        <f t="shared" si="19"/>
        <v>0.23532795</v>
      </c>
      <c r="AT12" s="57">
        <v>60</v>
      </c>
    </row>
    <row r="13" s="1" customFormat="1" spans="1:46">
      <c r="A13" s="23">
        <v>12</v>
      </c>
      <c r="B13" s="24">
        <v>102934</v>
      </c>
      <c r="C13" s="24" t="s">
        <v>68</v>
      </c>
      <c r="D13" s="24" t="s">
        <v>33</v>
      </c>
      <c r="E13" s="25">
        <f>VLOOKUP(B13,[3]正式员工人数!$A:$C,3,0)</f>
        <v>2</v>
      </c>
      <c r="F13" s="29">
        <v>3</v>
      </c>
      <c r="G13" s="30">
        <v>150</v>
      </c>
      <c r="H13" s="28">
        <f>VLOOKUP(B13,[1]查询时间段分门店销售汇总!$D$3:$L$145,9,0)</f>
        <v>64977.71</v>
      </c>
      <c r="I13" s="28">
        <f>VLOOKUP(B13,[1]查询时间段分门店销售汇总!$D$3:$M$145,10,0)</f>
        <v>12443.58</v>
      </c>
      <c r="J13" s="32">
        <f t="shared" si="0"/>
        <v>54000</v>
      </c>
      <c r="K13" s="32">
        <f t="shared" si="1"/>
        <v>11583</v>
      </c>
      <c r="L13" s="38">
        <v>18000</v>
      </c>
      <c r="M13" s="39">
        <v>3861</v>
      </c>
      <c r="N13" s="40">
        <f t="shared" si="2"/>
        <v>0.2145</v>
      </c>
      <c r="O13" s="41">
        <f t="shared" si="3"/>
        <v>1.20329092592593</v>
      </c>
      <c r="P13" s="41">
        <f t="shared" si="4"/>
        <v>1.07429681429681</v>
      </c>
      <c r="Q13" s="43"/>
      <c r="R13" s="43"/>
      <c r="S13" s="43">
        <f t="shared" si="5"/>
        <v>59400</v>
      </c>
      <c r="T13" s="43">
        <f t="shared" si="6"/>
        <v>11467.17</v>
      </c>
      <c r="U13" s="38">
        <v>19800</v>
      </c>
      <c r="V13" s="39">
        <v>3822.39</v>
      </c>
      <c r="W13" s="40">
        <f t="shared" si="7"/>
        <v>0.19305</v>
      </c>
      <c r="X13" s="41">
        <f t="shared" si="8"/>
        <v>1.09390084175084</v>
      </c>
      <c r="Y13" s="41">
        <f t="shared" si="9"/>
        <v>1.08514829726951</v>
      </c>
      <c r="Z13" s="43">
        <f t="shared" si="20"/>
        <v>300</v>
      </c>
      <c r="AA13" s="43">
        <f t="shared" si="21"/>
        <v>258.174</v>
      </c>
      <c r="AB13" s="47">
        <f>VLOOKUP(B13,[2]查询时间段分门店销售汇总!$D$3:$L$145,9,0)</f>
        <v>41359.47</v>
      </c>
      <c r="AC13" s="47">
        <f>VLOOKUP(B13,[2]查询时间段分门店销售汇总!$D$3:$M$145,10,0)</f>
        <v>10563.52</v>
      </c>
      <c r="AD13" s="48">
        <f t="shared" si="10"/>
        <v>47520</v>
      </c>
      <c r="AE13" s="48">
        <f t="shared" si="11"/>
        <v>11467.17</v>
      </c>
      <c r="AF13" s="49">
        <v>11880</v>
      </c>
      <c r="AG13" s="49">
        <v>2866.7925</v>
      </c>
      <c r="AH13" s="53">
        <f t="shared" si="12"/>
        <v>0.2413125</v>
      </c>
      <c r="AI13" s="53">
        <f t="shared" si="13"/>
        <v>0.870359217171717</v>
      </c>
      <c r="AJ13" s="53">
        <f t="shared" si="14"/>
        <v>0.921196773048625</v>
      </c>
      <c r="AK13" s="48"/>
      <c r="AL13" s="48">
        <f t="shared" si="15"/>
        <v>59400</v>
      </c>
      <c r="AM13" s="48">
        <f t="shared" si="16"/>
        <v>13187.2455</v>
      </c>
      <c r="AN13" s="54">
        <f t="shared" si="17"/>
        <v>0.696287373737374</v>
      </c>
      <c r="AO13" s="54">
        <f t="shared" si="18"/>
        <v>0.801040672216196</v>
      </c>
      <c r="AP13" s="49"/>
      <c r="AQ13" s="49">
        <v>14850</v>
      </c>
      <c r="AR13" s="49">
        <v>3296.811375</v>
      </c>
      <c r="AS13" s="53">
        <f t="shared" si="19"/>
        <v>0.2220075</v>
      </c>
      <c r="AT13" s="57">
        <v>50</v>
      </c>
    </row>
    <row r="14" s="1" customFormat="1" spans="1:46">
      <c r="A14" s="23">
        <v>13</v>
      </c>
      <c r="B14" s="24">
        <v>379</v>
      </c>
      <c r="C14" s="24" t="s">
        <v>62</v>
      </c>
      <c r="D14" s="24" t="s">
        <v>33</v>
      </c>
      <c r="E14" s="25">
        <f>VLOOKUP(B14,[3]正式员工人数!$A:$C,3,0)</f>
        <v>3</v>
      </c>
      <c r="F14" s="29">
        <v>4</v>
      </c>
      <c r="G14" s="30">
        <v>150</v>
      </c>
      <c r="H14" s="28">
        <f>VLOOKUP(B14,[1]查询时间段分门店销售汇总!$D$3:$L$145,9,0)</f>
        <v>55018.58</v>
      </c>
      <c r="I14" s="28">
        <f>VLOOKUP(B14,[1]查询时间段分门店销售汇总!$D$3:$M$145,10,0)</f>
        <v>12217.82</v>
      </c>
      <c r="J14" s="32">
        <f t="shared" si="0"/>
        <v>54750</v>
      </c>
      <c r="K14" s="32">
        <f t="shared" si="1"/>
        <v>11825.0145</v>
      </c>
      <c r="L14" s="38">
        <v>18250</v>
      </c>
      <c r="M14" s="39">
        <v>3941.6715</v>
      </c>
      <c r="N14" s="40">
        <f t="shared" si="2"/>
        <v>0.215982</v>
      </c>
      <c r="O14" s="41">
        <f t="shared" si="3"/>
        <v>1.00490557077626</v>
      </c>
      <c r="P14" s="41">
        <f t="shared" si="4"/>
        <v>1.03321818336882</v>
      </c>
      <c r="Q14" s="43">
        <f t="shared" si="22"/>
        <v>210</v>
      </c>
      <c r="R14" s="43"/>
      <c r="S14" s="43">
        <f t="shared" si="5"/>
        <v>60225</v>
      </c>
      <c r="T14" s="43">
        <f t="shared" si="6"/>
        <v>11706.764355</v>
      </c>
      <c r="U14" s="38">
        <v>20075</v>
      </c>
      <c r="V14" s="39">
        <v>3902.254785</v>
      </c>
      <c r="W14" s="40">
        <f t="shared" si="7"/>
        <v>0.1943838</v>
      </c>
      <c r="X14" s="40">
        <f t="shared" si="8"/>
        <v>0.913550518887505</v>
      </c>
      <c r="Y14" s="41">
        <f t="shared" si="9"/>
        <v>1.04365473067558</v>
      </c>
      <c r="Z14" s="43"/>
      <c r="AA14" s="43">
        <f t="shared" si="21"/>
        <v>117.84165</v>
      </c>
      <c r="AB14" s="47">
        <f>VLOOKUP(B14,[2]查询时间段分门店销售汇总!$D$3:$L$145,9,0)</f>
        <v>43339.49</v>
      </c>
      <c r="AC14" s="47">
        <f>VLOOKUP(B14,[2]查询时间段分门店销售汇总!$D$3:$M$145,10,0)</f>
        <v>9453.52</v>
      </c>
      <c r="AD14" s="48">
        <f t="shared" si="10"/>
        <v>48180</v>
      </c>
      <c r="AE14" s="48">
        <f t="shared" si="11"/>
        <v>11706.764355</v>
      </c>
      <c r="AF14" s="49">
        <v>12045</v>
      </c>
      <c r="AG14" s="49">
        <v>2926.69108875</v>
      </c>
      <c r="AH14" s="53">
        <f t="shared" si="12"/>
        <v>0.24297975</v>
      </c>
      <c r="AI14" s="53">
        <f t="shared" si="13"/>
        <v>0.899532793690328</v>
      </c>
      <c r="AJ14" s="53">
        <f t="shared" si="14"/>
        <v>0.807526291067982</v>
      </c>
      <c r="AK14" s="48"/>
      <c r="AL14" s="48">
        <f t="shared" si="15"/>
        <v>60225</v>
      </c>
      <c r="AM14" s="48">
        <f t="shared" si="16"/>
        <v>13462.77900825</v>
      </c>
      <c r="AN14" s="54">
        <f t="shared" si="17"/>
        <v>0.719626234952262</v>
      </c>
      <c r="AO14" s="54">
        <f t="shared" si="18"/>
        <v>0.702196774841723</v>
      </c>
      <c r="AP14" s="49"/>
      <c r="AQ14" s="49">
        <v>15056.25</v>
      </c>
      <c r="AR14" s="49">
        <v>3365.6947520625</v>
      </c>
      <c r="AS14" s="53">
        <f t="shared" si="19"/>
        <v>0.22354137</v>
      </c>
      <c r="AT14" s="57">
        <v>50</v>
      </c>
    </row>
    <row r="15" s="1" customFormat="1" spans="1:46">
      <c r="A15" s="23">
        <v>14</v>
      </c>
      <c r="B15" s="24">
        <v>513</v>
      </c>
      <c r="C15" s="24" t="s">
        <v>67</v>
      </c>
      <c r="D15" s="24" t="s">
        <v>33</v>
      </c>
      <c r="E15" s="25">
        <f>VLOOKUP(B15,[3]正式员工人数!$A:$C,3,0)</f>
        <v>3</v>
      </c>
      <c r="F15" s="29">
        <v>4</v>
      </c>
      <c r="G15" s="30">
        <v>150</v>
      </c>
      <c r="H15" s="28">
        <f>VLOOKUP(B15,[1]查询时间段分门店销售汇总!$D$3:$L$145,9,0)</f>
        <v>61383.92</v>
      </c>
      <c r="I15" s="28">
        <f>VLOOKUP(B15,[1]查询时间段分门店销售汇总!$D$3:$M$145,10,0)</f>
        <v>11177.72</v>
      </c>
      <c r="J15" s="32">
        <f t="shared" si="0"/>
        <v>54000</v>
      </c>
      <c r="K15" s="32">
        <f t="shared" si="1"/>
        <v>13988.052</v>
      </c>
      <c r="L15" s="38">
        <v>18000</v>
      </c>
      <c r="M15" s="39">
        <v>4662.684</v>
      </c>
      <c r="N15" s="40">
        <f t="shared" si="2"/>
        <v>0.259038</v>
      </c>
      <c r="O15" s="41">
        <f t="shared" si="3"/>
        <v>1.13673925925926</v>
      </c>
      <c r="P15" s="40">
        <f t="shared" si="4"/>
        <v>0.799090538124965</v>
      </c>
      <c r="Q15" s="43"/>
      <c r="R15" s="43"/>
      <c r="S15" s="43">
        <f t="shared" si="5"/>
        <v>59400</v>
      </c>
      <c r="T15" s="43">
        <f t="shared" si="6"/>
        <v>13848.17148</v>
      </c>
      <c r="U15" s="38">
        <v>19800</v>
      </c>
      <c r="V15" s="39">
        <v>4616.05716</v>
      </c>
      <c r="W15" s="40">
        <f t="shared" si="7"/>
        <v>0.2331342</v>
      </c>
      <c r="X15" s="41">
        <f t="shared" si="8"/>
        <v>1.03339932659933</v>
      </c>
      <c r="Y15" s="40">
        <f t="shared" si="9"/>
        <v>0.807162159722187</v>
      </c>
      <c r="Z15" s="43">
        <f t="shared" ref="Z15:Z21" si="23">150*E15</f>
        <v>450</v>
      </c>
      <c r="AA15" s="43"/>
      <c r="AB15" s="47">
        <f>VLOOKUP(B15,[2]查询时间段分门店销售汇总!$D$3:$L$145,9,0)</f>
        <v>33383.05</v>
      </c>
      <c r="AC15" s="47">
        <f>VLOOKUP(B15,[2]查询时间段分门店销售汇总!$D$3:$M$145,10,0)</f>
        <v>7625.15</v>
      </c>
      <c r="AD15" s="48">
        <f t="shared" si="10"/>
        <v>47520</v>
      </c>
      <c r="AE15" s="48">
        <f t="shared" si="11"/>
        <v>13848.17148</v>
      </c>
      <c r="AF15" s="49">
        <v>11880</v>
      </c>
      <c r="AG15" s="49">
        <v>3462.04287</v>
      </c>
      <c r="AH15" s="53">
        <f t="shared" si="12"/>
        <v>0.29141775</v>
      </c>
      <c r="AI15" s="53">
        <f t="shared" si="13"/>
        <v>0.702505260942761</v>
      </c>
      <c r="AJ15" s="53">
        <f t="shared" si="14"/>
        <v>0.550625041797937</v>
      </c>
      <c r="AK15" s="48"/>
      <c r="AL15" s="48">
        <f t="shared" si="15"/>
        <v>59400</v>
      </c>
      <c r="AM15" s="48">
        <f t="shared" si="16"/>
        <v>15925.397202</v>
      </c>
      <c r="AN15" s="54">
        <f t="shared" si="17"/>
        <v>0.562004208754209</v>
      </c>
      <c r="AO15" s="54">
        <f t="shared" si="18"/>
        <v>0.478804384172119</v>
      </c>
      <c r="AP15" s="49"/>
      <c r="AQ15" s="49">
        <v>14850</v>
      </c>
      <c r="AR15" s="49">
        <v>3981.3493005</v>
      </c>
      <c r="AS15" s="53">
        <f t="shared" si="19"/>
        <v>0.26810433</v>
      </c>
      <c r="AT15" s="57">
        <v>50</v>
      </c>
    </row>
    <row r="16" s="1" customFormat="1" spans="1:46">
      <c r="A16" s="23">
        <v>15</v>
      </c>
      <c r="B16" s="24">
        <v>111219</v>
      </c>
      <c r="C16" s="24" t="s">
        <v>75</v>
      </c>
      <c r="D16" s="24" t="s">
        <v>33</v>
      </c>
      <c r="E16" s="25">
        <f>VLOOKUP(B16,[3]正式员工人数!$A:$C,3,0)</f>
        <v>3</v>
      </c>
      <c r="F16" s="29">
        <v>5</v>
      </c>
      <c r="G16" s="30">
        <v>150</v>
      </c>
      <c r="H16" s="28">
        <f>VLOOKUP(B16,[1]查询时间段分门店销售汇总!$D$3:$L$145,9,0)</f>
        <v>51384.78</v>
      </c>
      <c r="I16" s="28">
        <f>VLOOKUP(B16,[1]查询时间段分门店销售汇总!$D$3:$M$145,10,0)</f>
        <v>13511.61</v>
      </c>
      <c r="J16" s="32">
        <f t="shared" si="0"/>
        <v>48960</v>
      </c>
      <c r="K16" s="32">
        <f t="shared" si="1"/>
        <v>12449.5488</v>
      </c>
      <c r="L16" s="38">
        <v>16320</v>
      </c>
      <c r="M16" s="39">
        <v>4149.8496</v>
      </c>
      <c r="N16" s="40">
        <f t="shared" si="2"/>
        <v>0.25428</v>
      </c>
      <c r="O16" s="41">
        <f t="shared" si="3"/>
        <v>1.04952573529412</v>
      </c>
      <c r="P16" s="41">
        <f t="shared" si="4"/>
        <v>1.08530921217</v>
      </c>
      <c r="Q16" s="43">
        <f t="shared" si="22"/>
        <v>210</v>
      </c>
      <c r="R16" s="43"/>
      <c r="S16" s="43">
        <f t="shared" si="5"/>
        <v>53856</v>
      </c>
      <c r="T16" s="43">
        <f t="shared" si="6"/>
        <v>12325.053312</v>
      </c>
      <c r="U16" s="38">
        <v>17952</v>
      </c>
      <c r="V16" s="39">
        <v>4108.351104</v>
      </c>
      <c r="W16" s="40">
        <f t="shared" si="7"/>
        <v>0.228852</v>
      </c>
      <c r="X16" s="40">
        <f t="shared" si="8"/>
        <v>0.954114304812834</v>
      </c>
      <c r="Y16" s="41">
        <f t="shared" si="9"/>
        <v>1.09627193148485</v>
      </c>
      <c r="Z16" s="43"/>
      <c r="AA16" s="43">
        <f t="shared" ref="AA16:AA19" si="24">(I16-K16)*0.3</f>
        <v>318.618360000001</v>
      </c>
      <c r="AB16" s="47">
        <f>VLOOKUP(B16,[2]查询时间段分门店销售汇总!$D$3:$L$145,9,0)</f>
        <v>48128.31</v>
      </c>
      <c r="AC16" s="47">
        <f>VLOOKUP(B16,[2]查询时间段分门店销售汇总!$D$3:$M$145,10,0)</f>
        <v>10704.08</v>
      </c>
      <c r="AD16" s="48">
        <f t="shared" si="10"/>
        <v>43084.8</v>
      </c>
      <c r="AE16" s="48">
        <f t="shared" si="11"/>
        <v>12325.053312</v>
      </c>
      <c r="AF16" s="49">
        <v>10771.2</v>
      </c>
      <c r="AG16" s="49">
        <v>3081.263328</v>
      </c>
      <c r="AH16" s="53">
        <f t="shared" si="12"/>
        <v>0.286065</v>
      </c>
      <c r="AI16" s="53">
        <f t="shared" si="13"/>
        <v>1.11706007687166</v>
      </c>
      <c r="AJ16" s="53">
        <f t="shared" si="14"/>
        <v>0.868481436066343</v>
      </c>
      <c r="AK16" s="48"/>
      <c r="AL16" s="48">
        <f t="shared" si="15"/>
        <v>53856</v>
      </c>
      <c r="AM16" s="48">
        <f t="shared" si="16"/>
        <v>14173.8113088</v>
      </c>
      <c r="AN16" s="54">
        <f t="shared" si="17"/>
        <v>0.893648061497326</v>
      </c>
      <c r="AO16" s="54">
        <f t="shared" si="18"/>
        <v>0.755201248753342</v>
      </c>
      <c r="AP16" s="49"/>
      <c r="AQ16" s="49">
        <v>13464</v>
      </c>
      <c r="AR16" s="49">
        <v>3543.4528272</v>
      </c>
      <c r="AS16" s="53">
        <f t="shared" si="19"/>
        <v>0.2631798</v>
      </c>
      <c r="AT16" s="57">
        <v>50</v>
      </c>
    </row>
    <row r="17" s="1" customFormat="1" spans="1:46">
      <c r="A17" s="23">
        <v>16</v>
      </c>
      <c r="B17" s="24">
        <v>103198</v>
      </c>
      <c r="C17" s="24" t="s">
        <v>74</v>
      </c>
      <c r="D17" s="24" t="s">
        <v>33</v>
      </c>
      <c r="E17" s="25">
        <f>VLOOKUP(B17,[3]正式员工人数!$A:$C,3,0)</f>
        <v>2</v>
      </c>
      <c r="F17" s="29">
        <v>5</v>
      </c>
      <c r="G17" s="30">
        <v>150</v>
      </c>
      <c r="H17" s="28">
        <f>VLOOKUP(B17,[1]查询时间段分门店销售汇总!$D$3:$L$145,9,0)</f>
        <v>49196.1</v>
      </c>
      <c r="I17" s="28">
        <f>VLOOKUP(B17,[1]查询时间段分门店销售汇总!$D$3:$M$145,10,0)</f>
        <v>9057.03</v>
      </c>
      <c r="J17" s="32">
        <f t="shared" si="0"/>
        <v>48960</v>
      </c>
      <c r="K17" s="32">
        <f t="shared" si="1"/>
        <v>11193.13728</v>
      </c>
      <c r="L17" s="38">
        <v>16320</v>
      </c>
      <c r="M17" s="39">
        <v>3731.04576</v>
      </c>
      <c r="N17" s="40">
        <f t="shared" si="2"/>
        <v>0.228618</v>
      </c>
      <c r="O17" s="41">
        <f t="shared" si="3"/>
        <v>1.00482230392157</v>
      </c>
      <c r="P17" s="40">
        <f t="shared" si="4"/>
        <v>0.809159199376853</v>
      </c>
      <c r="Q17" s="43">
        <f t="shared" si="22"/>
        <v>140</v>
      </c>
      <c r="R17" s="43"/>
      <c r="S17" s="43">
        <f t="shared" si="5"/>
        <v>53856</v>
      </c>
      <c r="T17" s="43">
        <f t="shared" si="6"/>
        <v>11081.2059072</v>
      </c>
      <c r="U17" s="38">
        <v>17952</v>
      </c>
      <c r="V17" s="39">
        <v>3693.7353024</v>
      </c>
      <c r="W17" s="40">
        <f t="shared" si="7"/>
        <v>0.2057562</v>
      </c>
      <c r="X17" s="40">
        <f t="shared" si="8"/>
        <v>0.913474821746881</v>
      </c>
      <c r="Y17" s="40">
        <f t="shared" si="9"/>
        <v>0.817332524623083</v>
      </c>
      <c r="Z17" s="43"/>
      <c r="AA17" s="43"/>
      <c r="AB17" s="47">
        <f>VLOOKUP(B17,[2]查询时间段分门店销售汇总!$D$3:$L$145,9,0)</f>
        <v>44995.08</v>
      </c>
      <c r="AC17" s="47">
        <f>VLOOKUP(B17,[2]查询时间段分门店销售汇总!$D$3:$M$145,10,0)</f>
        <v>8643</v>
      </c>
      <c r="AD17" s="48">
        <f t="shared" si="10"/>
        <v>43084.8</v>
      </c>
      <c r="AE17" s="48">
        <f t="shared" si="11"/>
        <v>11081.2059072</v>
      </c>
      <c r="AF17" s="49">
        <v>10771.2</v>
      </c>
      <c r="AG17" s="49">
        <v>2770.3014768</v>
      </c>
      <c r="AH17" s="53">
        <f t="shared" si="12"/>
        <v>0.25719525</v>
      </c>
      <c r="AI17" s="53">
        <f t="shared" si="13"/>
        <v>1.04433767825312</v>
      </c>
      <c r="AJ17" s="53">
        <f t="shared" si="14"/>
        <v>0.779969262585782</v>
      </c>
      <c r="AK17" s="48"/>
      <c r="AL17" s="48">
        <f t="shared" si="15"/>
        <v>53856</v>
      </c>
      <c r="AM17" s="48">
        <f t="shared" si="16"/>
        <v>12743.38679328</v>
      </c>
      <c r="AN17" s="54">
        <f t="shared" si="17"/>
        <v>0.835470142602496</v>
      </c>
      <c r="AO17" s="54">
        <f t="shared" si="18"/>
        <v>0.678234141378941</v>
      </c>
      <c r="AP17" s="49"/>
      <c r="AQ17" s="49">
        <v>13464</v>
      </c>
      <c r="AR17" s="49">
        <v>3185.84669832</v>
      </c>
      <c r="AS17" s="53">
        <f t="shared" si="19"/>
        <v>0.23661963</v>
      </c>
      <c r="AT17" s="57">
        <v>50</v>
      </c>
    </row>
    <row r="18" s="1" customFormat="1" spans="1:46">
      <c r="A18" s="23">
        <v>17</v>
      </c>
      <c r="B18" s="24">
        <v>105267</v>
      </c>
      <c r="C18" s="24" t="s">
        <v>81</v>
      </c>
      <c r="D18" s="24" t="s">
        <v>33</v>
      </c>
      <c r="E18" s="25">
        <f>VLOOKUP(B18,[3]正式员工人数!$A:$C,3,0)</f>
        <v>3</v>
      </c>
      <c r="F18" s="29">
        <v>6</v>
      </c>
      <c r="G18" s="30">
        <v>150</v>
      </c>
      <c r="H18" s="28">
        <f>VLOOKUP(B18,[1]查询时间段分门店销售汇总!$D$3:$L$145,9,0)</f>
        <v>58377.47</v>
      </c>
      <c r="I18" s="28">
        <f>VLOOKUP(B18,[1]查询时间段分门店销售汇总!$D$3:$M$145,10,0)</f>
        <v>16000.33</v>
      </c>
      <c r="J18" s="32">
        <f t="shared" si="0"/>
        <v>47520</v>
      </c>
      <c r="K18" s="32">
        <f t="shared" si="1"/>
        <v>12683.84832</v>
      </c>
      <c r="L18" s="38">
        <v>15840</v>
      </c>
      <c r="M18" s="39">
        <v>4227.94944</v>
      </c>
      <c r="N18" s="40">
        <f t="shared" si="2"/>
        <v>0.266916</v>
      </c>
      <c r="O18" s="41">
        <f t="shared" si="3"/>
        <v>1.22848211279461</v>
      </c>
      <c r="P18" s="41">
        <f t="shared" si="4"/>
        <v>1.2614728271995</v>
      </c>
      <c r="Q18" s="43"/>
      <c r="R18" s="43"/>
      <c r="S18" s="43">
        <f t="shared" si="5"/>
        <v>52272</v>
      </c>
      <c r="T18" s="43">
        <f t="shared" si="6"/>
        <v>12557.0098368</v>
      </c>
      <c r="U18" s="38">
        <v>17424</v>
      </c>
      <c r="V18" s="39">
        <v>4185.6699456</v>
      </c>
      <c r="W18" s="40">
        <f t="shared" si="7"/>
        <v>0.2402244</v>
      </c>
      <c r="X18" s="41">
        <f t="shared" si="8"/>
        <v>1.11680192072238</v>
      </c>
      <c r="Y18" s="41">
        <f t="shared" si="9"/>
        <v>1.27421497696919</v>
      </c>
      <c r="Z18" s="43">
        <f t="shared" si="23"/>
        <v>450</v>
      </c>
      <c r="AA18" s="43">
        <f t="shared" si="24"/>
        <v>994.944504</v>
      </c>
      <c r="AB18" s="47">
        <f>VLOOKUP(B18,[2]查询时间段分门店销售汇总!$D$3:$L$145,9,0)</f>
        <v>37934.1</v>
      </c>
      <c r="AC18" s="47">
        <f>VLOOKUP(B18,[2]查询时间段分门店销售汇总!$D$3:$M$145,10,0)</f>
        <v>10593.28</v>
      </c>
      <c r="AD18" s="48">
        <f t="shared" si="10"/>
        <v>41817.6</v>
      </c>
      <c r="AE18" s="48">
        <f t="shared" si="11"/>
        <v>12557.0098368</v>
      </c>
      <c r="AF18" s="49">
        <v>10454.4</v>
      </c>
      <c r="AG18" s="49">
        <v>3139.2524592</v>
      </c>
      <c r="AH18" s="53">
        <f t="shared" si="12"/>
        <v>0.3002805</v>
      </c>
      <c r="AI18" s="53">
        <f t="shared" si="13"/>
        <v>0.907132403581267</v>
      </c>
      <c r="AJ18" s="53">
        <f t="shared" si="14"/>
        <v>0.843614852395431</v>
      </c>
      <c r="AK18" s="48"/>
      <c r="AL18" s="48">
        <f t="shared" si="15"/>
        <v>52272</v>
      </c>
      <c r="AM18" s="48">
        <f t="shared" si="16"/>
        <v>14440.56131232</v>
      </c>
      <c r="AN18" s="54">
        <f t="shared" si="17"/>
        <v>0.725705922865014</v>
      </c>
      <c r="AO18" s="54">
        <f t="shared" si="18"/>
        <v>0.733578132517766</v>
      </c>
      <c r="AP18" s="49"/>
      <c r="AQ18" s="49">
        <v>13068</v>
      </c>
      <c r="AR18" s="49">
        <v>3610.14032808</v>
      </c>
      <c r="AS18" s="53">
        <f t="shared" si="19"/>
        <v>0.27625806</v>
      </c>
      <c r="AT18" s="57">
        <v>50</v>
      </c>
    </row>
    <row r="19" s="1" customFormat="1" spans="1:46">
      <c r="A19" s="23">
        <v>18</v>
      </c>
      <c r="B19" s="24">
        <v>726</v>
      </c>
      <c r="C19" s="24" t="s">
        <v>79</v>
      </c>
      <c r="D19" s="24" t="s">
        <v>33</v>
      </c>
      <c r="E19" s="25">
        <f>VLOOKUP(B19,[3]正式员工人数!$A:$C,3,0)</f>
        <v>2</v>
      </c>
      <c r="F19" s="29">
        <v>6</v>
      </c>
      <c r="G19" s="30">
        <v>150</v>
      </c>
      <c r="H19" s="28">
        <f>VLOOKUP(B19,[1]查询时间段分门店销售汇总!$D$3:$L$145,9,0)</f>
        <v>52363.17</v>
      </c>
      <c r="I19" s="28">
        <f>VLOOKUP(B19,[1]查询时间段分门店销售汇总!$D$3:$M$145,10,0)</f>
        <v>12033.78</v>
      </c>
      <c r="J19" s="32">
        <f t="shared" si="0"/>
        <v>47520</v>
      </c>
      <c r="K19" s="32">
        <f t="shared" si="1"/>
        <v>10593.34848</v>
      </c>
      <c r="L19" s="38">
        <v>15840</v>
      </c>
      <c r="M19" s="39">
        <v>3531.11616</v>
      </c>
      <c r="N19" s="40">
        <f t="shared" si="2"/>
        <v>0.222924</v>
      </c>
      <c r="O19" s="41">
        <f t="shared" si="3"/>
        <v>1.10191856060606</v>
      </c>
      <c r="P19" s="41">
        <f t="shared" si="4"/>
        <v>1.13597509066368</v>
      </c>
      <c r="Q19" s="43"/>
      <c r="R19" s="43"/>
      <c r="S19" s="43">
        <f t="shared" si="5"/>
        <v>52272</v>
      </c>
      <c r="T19" s="43">
        <f t="shared" si="6"/>
        <v>10487.4149952</v>
      </c>
      <c r="U19" s="38">
        <v>17424</v>
      </c>
      <c r="V19" s="39">
        <v>3495.8049984</v>
      </c>
      <c r="W19" s="40">
        <f t="shared" si="7"/>
        <v>0.2006316</v>
      </c>
      <c r="X19" s="41">
        <f t="shared" si="8"/>
        <v>1.00174414600551</v>
      </c>
      <c r="Y19" s="41">
        <f t="shared" si="9"/>
        <v>1.14744958652897</v>
      </c>
      <c r="Z19" s="43">
        <f t="shared" si="23"/>
        <v>300</v>
      </c>
      <c r="AA19" s="43">
        <f t="shared" si="24"/>
        <v>432.129456</v>
      </c>
      <c r="AB19" s="47">
        <f>VLOOKUP(B19,[2]查询时间段分门店销售汇总!$D$3:$L$145,9,0)</f>
        <v>34920.56</v>
      </c>
      <c r="AC19" s="47">
        <f>VLOOKUP(B19,[2]查询时间段分门店销售汇总!$D$3:$M$145,10,0)</f>
        <v>9676.48</v>
      </c>
      <c r="AD19" s="48">
        <f t="shared" si="10"/>
        <v>41817.6</v>
      </c>
      <c r="AE19" s="48">
        <f t="shared" si="11"/>
        <v>10487.4149952</v>
      </c>
      <c r="AF19" s="49">
        <v>10454.4</v>
      </c>
      <c r="AG19" s="49">
        <v>2621.8537488</v>
      </c>
      <c r="AH19" s="53">
        <f t="shared" si="12"/>
        <v>0.2507895</v>
      </c>
      <c r="AI19" s="53">
        <f t="shared" si="13"/>
        <v>0.835068487909397</v>
      </c>
      <c r="AJ19" s="53">
        <f t="shared" si="14"/>
        <v>0.922675416623528</v>
      </c>
      <c r="AK19" s="48"/>
      <c r="AL19" s="48">
        <f t="shared" si="15"/>
        <v>52272</v>
      </c>
      <c r="AM19" s="48">
        <f t="shared" si="16"/>
        <v>12060.52724448</v>
      </c>
      <c r="AN19" s="54">
        <f t="shared" si="17"/>
        <v>0.668054790327518</v>
      </c>
      <c r="AO19" s="54">
        <f t="shared" si="18"/>
        <v>0.802326449237851</v>
      </c>
      <c r="AP19" s="49"/>
      <c r="AQ19" s="49">
        <v>13068</v>
      </c>
      <c r="AR19" s="49">
        <v>3015.13181112</v>
      </c>
      <c r="AS19" s="53">
        <f t="shared" si="19"/>
        <v>0.23072634</v>
      </c>
      <c r="AT19" s="57">
        <v>50</v>
      </c>
    </row>
    <row r="20" s="1" customFormat="1" spans="1:46">
      <c r="A20" s="23">
        <v>19</v>
      </c>
      <c r="B20" s="24">
        <v>399</v>
      </c>
      <c r="C20" s="24" t="s">
        <v>84</v>
      </c>
      <c r="D20" s="24" t="s">
        <v>33</v>
      </c>
      <c r="E20" s="25">
        <f>VLOOKUP(B20,[3]正式员工人数!$A:$C,3,0)</f>
        <v>2</v>
      </c>
      <c r="F20" s="29">
        <v>7</v>
      </c>
      <c r="G20" s="30">
        <v>100</v>
      </c>
      <c r="H20" s="28">
        <f>VLOOKUP(B20,[1]查询时间段分门店销售汇总!$D$3:$L$145,9,0)</f>
        <v>51439.43</v>
      </c>
      <c r="I20" s="28">
        <f>VLOOKUP(B20,[1]查询时间段分门店销售汇总!$D$3:$M$145,10,0)</f>
        <v>8845.07</v>
      </c>
      <c r="J20" s="32">
        <f t="shared" si="0"/>
        <v>46500</v>
      </c>
      <c r="K20" s="32">
        <f t="shared" si="1"/>
        <v>9959.742</v>
      </c>
      <c r="L20" s="38">
        <v>15500</v>
      </c>
      <c r="M20" s="39">
        <v>3319.914</v>
      </c>
      <c r="N20" s="40">
        <f t="shared" si="2"/>
        <v>0.214188</v>
      </c>
      <c r="O20" s="41">
        <f t="shared" si="3"/>
        <v>1.10622430107527</v>
      </c>
      <c r="P20" s="40">
        <f t="shared" si="4"/>
        <v>0.888082241487781</v>
      </c>
      <c r="Q20" s="43"/>
      <c r="R20" s="43"/>
      <c r="S20" s="43">
        <f t="shared" si="5"/>
        <v>51150</v>
      </c>
      <c r="T20" s="43">
        <f t="shared" si="6"/>
        <v>9860.14458</v>
      </c>
      <c r="U20" s="38">
        <v>17050</v>
      </c>
      <c r="V20" s="39">
        <v>3286.71486</v>
      </c>
      <c r="W20" s="40">
        <f t="shared" si="7"/>
        <v>0.1927692</v>
      </c>
      <c r="X20" s="41">
        <f t="shared" si="8"/>
        <v>1.00565845552297</v>
      </c>
      <c r="Y20" s="40">
        <f t="shared" si="9"/>
        <v>0.897052769179577</v>
      </c>
      <c r="Z20" s="43">
        <f t="shared" si="23"/>
        <v>300</v>
      </c>
      <c r="AA20" s="43"/>
      <c r="AB20" s="47">
        <f>VLOOKUP(B20,[2]查询时间段分门店销售汇总!$D$3:$L$145,9,0)</f>
        <v>25225.09</v>
      </c>
      <c r="AC20" s="47">
        <f>VLOOKUP(B20,[2]查询时间段分门店销售汇总!$D$3:$M$145,10,0)</f>
        <v>5281.36</v>
      </c>
      <c r="AD20" s="48">
        <f t="shared" si="10"/>
        <v>40920</v>
      </c>
      <c r="AE20" s="48">
        <f t="shared" si="11"/>
        <v>9860.14458</v>
      </c>
      <c r="AF20" s="49">
        <v>10230</v>
      </c>
      <c r="AG20" s="49">
        <v>2465.036145</v>
      </c>
      <c r="AH20" s="53">
        <f t="shared" si="12"/>
        <v>0.2409615</v>
      </c>
      <c r="AI20" s="53">
        <f t="shared" si="13"/>
        <v>0.616448924731183</v>
      </c>
      <c r="AJ20" s="53">
        <f t="shared" si="14"/>
        <v>0.535627034385737</v>
      </c>
      <c r="AK20" s="48"/>
      <c r="AL20" s="48">
        <f t="shared" si="15"/>
        <v>51150</v>
      </c>
      <c r="AM20" s="48">
        <f t="shared" si="16"/>
        <v>11339.166267</v>
      </c>
      <c r="AN20" s="54">
        <f t="shared" si="17"/>
        <v>0.493159139784946</v>
      </c>
      <c r="AO20" s="54">
        <f t="shared" si="18"/>
        <v>0.465762638596293</v>
      </c>
      <c r="AP20" s="49"/>
      <c r="AQ20" s="49">
        <v>12787.5</v>
      </c>
      <c r="AR20" s="49">
        <v>2834.79156675</v>
      </c>
      <c r="AS20" s="53">
        <f t="shared" si="19"/>
        <v>0.22168458</v>
      </c>
      <c r="AT20" s="57">
        <v>50</v>
      </c>
    </row>
    <row r="21" s="1" customFormat="1" spans="1:46">
      <c r="A21" s="23">
        <v>20</v>
      </c>
      <c r="B21" s="24">
        <v>106569</v>
      </c>
      <c r="C21" s="24" t="s">
        <v>89</v>
      </c>
      <c r="D21" s="24" t="s">
        <v>33</v>
      </c>
      <c r="E21" s="25">
        <f>VLOOKUP(B21,[3]正式员工人数!$A:$C,3,0)</f>
        <v>2</v>
      </c>
      <c r="F21" s="29">
        <v>7</v>
      </c>
      <c r="G21" s="30">
        <v>100</v>
      </c>
      <c r="H21" s="28">
        <f>VLOOKUP(B21,[1]查询时间段分门店销售汇总!$D$3:$L$145,9,0)</f>
        <v>50592.12</v>
      </c>
      <c r="I21" s="28">
        <f>VLOOKUP(B21,[1]查询时间段分门店销售汇总!$D$3:$M$145,10,0)</f>
        <v>9555.51</v>
      </c>
      <c r="J21" s="32">
        <f t="shared" si="0"/>
        <v>43200</v>
      </c>
      <c r="K21" s="32">
        <f t="shared" si="1"/>
        <v>10961.3088</v>
      </c>
      <c r="L21" s="38">
        <v>14400</v>
      </c>
      <c r="M21" s="39">
        <v>3653.7696</v>
      </c>
      <c r="N21" s="40">
        <f t="shared" si="2"/>
        <v>0.253734</v>
      </c>
      <c r="O21" s="41">
        <f t="shared" si="3"/>
        <v>1.17111388888889</v>
      </c>
      <c r="P21" s="40">
        <f t="shared" si="4"/>
        <v>0.87174900136013</v>
      </c>
      <c r="Q21" s="43"/>
      <c r="R21" s="43"/>
      <c r="S21" s="43">
        <f t="shared" si="5"/>
        <v>47520</v>
      </c>
      <c r="T21" s="43">
        <f t="shared" si="6"/>
        <v>10851.695712</v>
      </c>
      <c r="U21" s="38">
        <v>15840</v>
      </c>
      <c r="V21" s="39">
        <v>3617.231904</v>
      </c>
      <c r="W21" s="40">
        <f t="shared" si="7"/>
        <v>0.2283606</v>
      </c>
      <c r="X21" s="41">
        <f t="shared" si="8"/>
        <v>1.06464898989899</v>
      </c>
      <c r="Y21" s="40">
        <f t="shared" si="9"/>
        <v>0.880554546828414</v>
      </c>
      <c r="Z21" s="43">
        <f t="shared" si="23"/>
        <v>300</v>
      </c>
      <c r="AA21" s="43"/>
      <c r="AB21" s="47">
        <f>VLOOKUP(B21,[2]查询时间段分门店销售汇总!$D$3:$L$145,9,0)</f>
        <v>37470.16</v>
      </c>
      <c r="AC21" s="47">
        <f>VLOOKUP(B21,[2]查询时间段分门店销售汇总!$D$3:$M$145,10,0)</f>
        <v>7180.94</v>
      </c>
      <c r="AD21" s="48">
        <f t="shared" si="10"/>
        <v>38016</v>
      </c>
      <c r="AE21" s="48">
        <f t="shared" si="11"/>
        <v>10851.695712</v>
      </c>
      <c r="AF21" s="49">
        <v>9504</v>
      </c>
      <c r="AG21" s="49">
        <v>2712.923928</v>
      </c>
      <c r="AH21" s="53">
        <f t="shared" si="12"/>
        <v>0.28545075</v>
      </c>
      <c r="AI21" s="53">
        <f t="shared" si="13"/>
        <v>0.985641835016835</v>
      </c>
      <c r="AJ21" s="53">
        <f t="shared" si="14"/>
        <v>0.661734367658244</v>
      </c>
      <c r="AK21" s="48"/>
      <c r="AL21" s="48">
        <f t="shared" si="15"/>
        <v>47520</v>
      </c>
      <c r="AM21" s="48">
        <f t="shared" si="16"/>
        <v>12479.4500688</v>
      </c>
      <c r="AN21" s="54">
        <f t="shared" si="17"/>
        <v>0.788513468013468</v>
      </c>
      <c r="AO21" s="54">
        <f t="shared" si="18"/>
        <v>0.575421189268038</v>
      </c>
      <c r="AP21" s="49"/>
      <c r="AQ21" s="49">
        <v>11880</v>
      </c>
      <c r="AR21" s="49">
        <v>3119.8625172</v>
      </c>
      <c r="AS21" s="53">
        <f t="shared" si="19"/>
        <v>0.26261469</v>
      </c>
      <c r="AT21" s="57">
        <v>50</v>
      </c>
    </row>
    <row r="22" s="1" customFormat="1" spans="1:46">
      <c r="A22" s="23">
        <v>21</v>
      </c>
      <c r="B22" s="24">
        <v>108277</v>
      </c>
      <c r="C22" s="24" t="s">
        <v>95</v>
      </c>
      <c r="D22" s="24" t="s">
        <v>33</v>
      </c>
      <c r="E22" s="25">
        <f>VLOOKUP(B22,[3]正式员工人数!$A:$C,3,0)</f>
        <v>2</v>
      </c>
      <c r="F22" s="29">
        <v>8</v>
      </c>
      <c r="G22" s="30">
        <v>100</v>
      </c>
      <c r="H22" s="28">
        <f>VLOOKUP(B22,[1]查询时间段分门店销售汇总!$D$3:$L$145,9,0)</f>
        <v>38901.21</v>
      </c>
      <c r="I22" s="28">
        <f>VLOOKUP(B22,[1]查询时间段分门店销售汇总!$D$3:$M$145,10,0)</f>
        <v>7040.68</v>
      </c>
      <c r="J22" s="32">
        <f t="shared" si="0"/>
        <v>41760</v>
      </c>
      <c r="K22" s="32">
        <f t="shared" si="1"/>
        <v>8341.89408</v>
      </c>
      <c r="L22" s="38">
        <v>13920</v>
      </c>
      <c r="M22" s="39">
        <v>2780.63136</v>
      </c>
      <c r="N22" s="40">
        <f t="shared" si="2"/>
        <v>0.199758</v>
      </c>
      <c r="O22" s="40">
        <f t="shared" si="3"/>
        <v>0.931542385057471</v>
      </c>
      <c r="P22" s="40">
        <f t="shared" si="4"/>
        <v>0.844014552627837</v>
      </c>
      <c r="Q22" s="43"/>
      <c r="R22" s="43"/>
      <c r="S22" s="43">
        <f t="shared" si="5"/>
        <v>45936</v>
      </c>
      <c r="T22" s="43">
        <f t="shared" si="6"/>
        <v>8258.4751392</v>
      </c>
      <c r="U22" s="38">
        <v>15312</v>
      </c>
      <c r="V22" s="39">
        <v>2752.8250464</v>
      </c>
      <c r="W22" s="40">
        <f t="shared" si="7"/>
        <v>0.1797822</v>
      </c>
      <c r="X22" s="40">
        <f t="shared" si="8"/>
        <v>0.84685671368861</v>
      </c>
      <c r="Y22" s="40">
        <f t="shared" si="9"/>
        <v>0.85253995214933</v>
      </c>
      <c r="Z22" s="43"/>
      <c r="AA22" s="43"/>
      <c r="AB22" s="47">
        <f>VLOOKUP(B22,[2]查询时间段分门店销售汇总!$D$3:$L$145,9,0)</f>
        <v>23699.2</v>
      </c>
      <c r="AC22" s="47">
        <f>VLOOKUP(B22,[2]查询时间段分门店销售汇总!$D$3:$M$145,10,0)</f>
        <v>5704.22</v>
      </c>
      <c r="AD22" s="48">
        <f t="shared" si="10"/>
        <v>36748.8</v>
      </c>
      <c r="AE22" s="48">
        <f t="shared" si="11"/>
        <v>8258.4751392</v>
      </c>
      <c r="AF22" s="49">
        <v>9187.2</v>
      </c>
      <c r="AG22" s="49">
        <v>2064.6187848</v>
      </c>
      <c r="AH22" s="53">
        <f t="shared" si="12"/>
        <v>0.22472775</v>
      </c>
      <c r="AI22" s="53">
        <f t="shared" si="13"/>
        <v>0.644897248345524</v>
      </c>
      <c r="AJ22" s="53">
        <f t="shared" si="14"/>
        <v>0.690711045786664</v>
      </c>
      <c r="AK22" s="48"/>
      <c r="AL22" s="48">
        <f t="shared" si="15"/>
        <v>45936</v>
      </c>
      <c r="AM22" s="48">
        <f t="shared" si="16"/>
        <v>9497.24641008</v>
      </c>
      <c r="AN22" s="54">
        <f t="shared" si="17"/>
        <v>0.515917798676419</v>
      </c>
      <c r="AO22" s="54">
        <f t="shared" si="18"/>
        <v>0.600618300684056</v>
      </c>
      <c r="AP22" s="49"/>
      <c r="AQ22" s="49">
        <v>11484</v>
      </c>
      <c r="AR22" s="49">
        <v>2374.31160252</v>
      </c>
      <c r="AS22" s="53">
        <f t="shared" si="19"/>
        <v>0.20674953</v>
      </c>
      <c r="AT22" s="57">
        <v>50</v>
      </c>
    </row>
    <row r="23" s="1" customFormat="1" spans="1:46">
      <c r="A23" s="23">
        <v>22</v>
      </c>
      <c r="B23" s="24">
        <v>102565</v>
      </c>
      <c r="C23" s="24" t="s">
        <v>100</v>
      </c>
      <c r="D23" s="24" t="s">
        <v>33</v>
      </c>
      <c r="E23" s="25">
        <f>VLOOKUP(B23,[3]正式员工人数!$A:$C,3,0)</f>
        <v>2</v>
      </c>
      <c r="F23" s="29">
        <v>8</v>
      </c>
      <c r="G23" s="30">
        <v>100</v>
      </c>
      <c r="H23" s="28">
        <f>VLOOKUP(B23,[1]查询时间段分门店销售汇总!$D$3:$L$145,9,0)</f>
        <v>13953.59</v>
      </c>
      <c r="I23" s="28">
        <f>VLOOKUP(B23,[1]查询时间段分门店销售汇总!$D$3:$M$145,10,0)</f>
        <v>3345.05</v>
      </c>
      <c r="J23" s="32">
        <f t="shared" si="0"/>
        <v>41760</v>
      </c>
      <c r="K23" s="32">
        <f t="shared" si="1"/>
        <v>11537.28576</v>
      </c>
      <c r="L23" s="38">
        <v>13920</v>
      </c>
      <c r="M23" s="39">
        <v>3845.76192</v>
      </c>
      <c r="N23" s="40">
        <f t="shared" si="2"/>
        <v>0.276276</v>
      </c>
      <c r="O23" s="40">
        <f t="shared" si="3"/>
        <v>0.334137691570881</v>
      </c>
      <c r="P23" s="40">
        <f t="shared" si="4"/>
        <v>0.289933877827431</v>
      </c>
      <c r="Q23" s="43"/>
      <c r="R23" s="43"/>
      <c r="S23" s="43">
        <f t="shared" si="5"/>
        <v>45936</v>
      </c>
      <c r="T23" s="43">
        <f t="shared" si="6"/>
        <v>11421.9129024</v>
      </c>
      <c r="U23" s="38">
        <v>15312</v>
      </c>
      <c r="V23" s="39">
        <v>3807.3043008</v>
      </c>
      <c r="W23" s="40">
        <f t="shared" si="7"/>
        <v>0.2486484</v>
      </c>
      <c r="X23" s="40">
        <f t="shared" si="8"/>
        <v>0.30376153779171</v>
      </c>
      <c r="Y23" s="40">
        <f t="shared" si="9"/>
        <v>0.292862502855991</v>
      </c>
      <c r="Z23" s="43"/>
      <c r="AA23" s="43"/>
      <c r="AB23" s="47">
        <f>VLOOKUP(B23,[2]查询时间段分门店销售汇总!$D$3:$L$145,9,0)</f>
        <v>22428.74</v>
      </c>
      <c r="AC23" s="47">
        <f>VLOOKUP(B23,[2]查询时间段分门店销售汇总!$D$3:$M$145,10,0)</f>
        <v>5724.45</v>
      </c>
      <c r="AD23" s="48">
        <f t="shared" si="10"/>
        <v>36748.8</v>
      </c>
      <c r="AE23" s="48">
        <f t="shared" si="11"/>
        <v>11421.9129024</v>
      </c>
      <c r="AF23" s="49">
        <v>9187.2</v>
      </c>
      <c r="AG23" s="49">
        <v>2855.4782256</v>
      </c>
      <c r="AH23" s="53">
        <f t="shared" si="12"/>
        <v>0.3108105</v>
      </c>
      <c r="AI23" s="53">
        <f t="shared" si="13"/>
        <v>0.610325779345176</v>
      </c>
      <c r="AJ23" s="53">
        <f t="shared" si="14"/>
        <v>0.50118137381324</v>
      </c>
      <c r="AK23" s="48"/>
      <c r="AL23" s="48">
        <f t="shared" si="15"/>
        <v>45936</v>
      </c>
      <c r="AM23" s="48">
        <f t="shared" si="16"/>
        <v>13135.19983776</v>
      </c>
      <c r="AN23" s="54">
        <f t="shared" si="17"/>
        <v>0.488260623476141</v>
      </c>
      <c r="AO23" s="54">
        <f t="shared" si="18"/>
        <v>0.435809890272382</v>
      </c>
      <c r="AP23" s="49"/>
      <c r="AQ23" s="49">
        <v>11484</v>
      </c>
      <c r="AR23" s="49">
        <v>3283.79995944</v>
      </c>
      <c r="AS23" s="53">
        <f t="shared" si="19"/>
        <v>0.28594566</v>
      </c>
      <c r="AT23" s="57">
        <v>40</v>
      </c>
    </row>
    <row r="24" s="1" customFormat="1" spans="1:46">
      <c r="A24" s="23">
        <v>23</v>
      </c>
      <c r="B24" s="24">
        <v>105910</v>
      </c>
      <c r="C24" s="24" t="s">
        <v>92</v>
      </c>
      <c r="D24" s="24" t="s">
        <v>33</v>
      </c>
      <c r="E24" s="25">
        <f>VLOOKUP(B24,[3]正式员工人数!$A:$C,3,0)</f>
        <v>2</v>
      </c>
      <c r="F24" s="29">
        <v>9</v>
      </c>
      <c r="G24" s="30">
        <v>100</v>
      </c>
      <c r="H24" s="28">
        <f>VLOOKUP(B24,[1]查询时间段分门店销售汇总!$D$3:$L$145,9,0)</f>
        <v>31198.63</v>
      </c>
      <c r="I24" s="28">
        <f>VLOOKUP(B24,[1]查询时间段分门店销售汇总!$D$3:$M$145,10,0)</f>
        <v>7566.83</v>
      </c>
      <c r="J24" s="32">
        <f t="shared" si="0"/>
        <v>39600</v>
      </c>
      <c r="K24" s="32">
        <f t="shared" si="1"/>
        <v>10180.6848</v>
      </c>
      <c r="L24" s="38">
        <v>13200</v>
      </c>
      <c r="M24" s="39">
        <v>3393.5616</v>
      </c>
      <c r="N24" s="40">
        <f t="shared" si="2"/>
        <v>0.257088</v>
      </c>
      <c r="O24" s="40">
        <f t="shared" si="3"/>
        <v>0.787844191919192</v>
      </c>
      <c r="P24" s="40">
        <f t="shared" si="4"/>
        <v>0.74325353830815</v>
      </c>
      <c r="Q24" s="43"/>
      <c r="R24" s="43"/>
      <c r="S24" s="43">
        <f t="shared" si="5"/>
        <v>43560</v>
      </c>
      <c r="T24" s="43">
        <f t="shared" si="6"/>
        <v>10078.877952</v>
      </c>
      <c r="U24" s="38">
        <v>14520</v>
      </c>
      <c r="V24" s="39">
        <v>3359.625984</v>
      </c>
      <c r="W24" s="40">
        <f t="shared" si="7"/>
        <v>0.2313792</v>
      </c>
      <c r="X24" s="40">
        <f t="shared" si="8"/>
        <v>0.716221992653811</v>
      </c>
      <c r="Y24" s="40">
        <f t="shared" si="9"/>
        <v>0.750761149806212</v>
      </c>
      <c r="Z24" s="43"/>
      <c r="AA24" s="43"/>
      <c r="AB24" s="47">
        <f>VLOOKUP(B24,[2]查询时间段分门店销售汇总!$D$3:$L$145,9,0)</f>
        <v>29282.44</v>
      </c>
      <c r="AC24" s="47">
        <f>VLOOKUP(B24,[2]查询时间段分门店销售汇总!$D$3:$M$145,10,0)</f>
        <v>7991.44</v>
      </c>
      <c r="AD24" s="48">
        <f t="shared" si="10"/>
        <v>34848</v>
      </c>
      <c r="AE24" s="48">
        <f t="shared" si="11"/>
        <v>10078.877952</v>
      </c>
      <c r="AF24" s="49">
        <v>8712</v>
      </c>
      <c r="AG24" s="49">
        <v>2519.719488</v>
      </c>
      <c r="AH24" s="53">
        <f t="shared" si="12"/>
        <v>0.289224</v>
      </c>
      <c r="AI24" s="53">
        <f t="shared" si="13"/>
        <v>0.840290404040404</v>
      </c>
      <c r="AJ24" s="53">
        <f t="shared" si="14"/>
        <v>0.792889847268586</v>
      </c>
      <c r="AK24" s="48"/>
      <c r="AL24" s="48">
        <f t="shared" si="15"/>
        <v>43560</v>
      </c>
      <c r="AM24" s="48">
        <f t="shared" si="16"/>
        <v>11590.7096448</v>
      </c>
      <c r="AN24" s="54">
        <f t="shared" si="17"/>
        <v>0.672232323232323</v>
      </c>
      <c r="AO24" s="54">
        <f t="shared" si="18"/>
        <v>0.689469432407466</v>
      </c>
      <c r="AP24" s="49"/>
      <c r="AQ24" s="49">
        <v>10890</v>
      </c>
      <c r="AR24" s="49">
        <v>2897.6774112</v>
      </c>
      <c r="AS24" s="53">
        <f t="shared" si="19"/>
        <v>0.26608608</v>
      </c>
      <c r="AT24" s="57">
        <v>50</v>
      </c>
    </row>
    <row r="25" s="1" customFormat="1" spans="1:46">
      <c r="A25" s="23">
        <v>24</v>
      </c>
      <c r="B25" s="24">
        <v>311</v>
      </c>
      <c r="C25" s="24" t="s">
        <v>105</v>
      </c>
      <c r="D25" s="24" t="s">
        <v>33</v>
      </c>
      <c r="E25" s="25">
        <f>VLOOKUP(B25,[3]正式员工人数!$A:$C,3,0)</f>
        <v>2</v>
      </c>
      <c r="F25" s="29">
        <v>9</v>
      </c>
      <c r="G25" s="30">
        <v>100</v>
      </c>
      <c r="H25" s="28">
        <f>VLOOKUP(B25,[1]查询时间段分门店销售汇总!$D$3:$L$145,9,0)</f>
        <v>25553.11</v>
      </c>
      <c r="I25" s="28">
        <f>VLOOKUP(B25,[1]查询时间段分门店销售汇总!$D$3:$M$145,10,0)</f>
        <v>5216.63</v>
      </c>
      <c r="J25" s="32">
        <f t="shared" si="0"/>
        <v>42900</v>
      </c>
      <c r="K25" s="32">
        <f t="shared" si="1"/>
        <v>8386.95</v>
      </c>
      <c r="L25" s="38">
        <v>14300</v>
      </c>
      <c r="M25" s="39">
        <v>2795.65</v>
      </c>
      <c r="N25" s="40">
        <f t="shared" si="2"/>
        <v>0.1955</v>
      </c>
      <c r="O25" s="40">
        <f t="shared" si="3"/>
        <v>0.59564358974359</v>
      </c>
      <c r="P25" s="40">
        <f t="shared" si="4"/>
        <v>0.621993692581928</v>
      </c>
      <c r="Q25" s="43"/>
      <c r="R25" s="43"/>
      <c r="S25" s="43">
        <f t="shared" si="5"/>
        <v>47190</v>
      </c>
      <c r="T25" s="43">
        <f t="shared" si="6"/>
        <v>8303.0805</v>
      </c>
      <c r="U25" s="38">
        <v>15730</v>
      </c>
      <c r="V25" s="39">
        <v>2767.6935</v>
      </c>
      <c r="W25" s="40">
        <f t="shared" si="7"/>
        <v>0.17595</v>
      </c>
      <c r="X25" s="40">
        <f t="shared" si="8"/>
        <v>0.541494172494173</v>
      </c>
      <c r="Y25" s="40">
        <f t="shared" si="9"/>
        <v>0.628276457153462</v>
      </c>
      <c r="Z25" s="43"/>
      <c r="AA25" s="43"/>
      <c r="AB25" s="47">
        <f>VLOOKUP(B25,[2]查询时间段分门店销售汇总!$D$3:$L$145,9,0)</f>
        <v>24918.01</v>
      </c>
      <c r="AC25" s="47">
        <f>VLOOKUP(B25,[2]查询时间段分门店销售汇总!$D$3:$M$145,10,0)</f>
        <v>4320.7</v>
      </c>
      <c r="AD25" s="48">
        <f t="shared" si="10"/>
        <v>37752</v>
      </c>
      <c r="AE25" s="48">
        <f t="shared" si="11"/>
        <v>8303.0805</v>
      </c>
      <c r="AF25" s="49">
        <v>9438</v>
      </c>
      <c r="AG25" s="49">
        <v>2075.770125</v>
      </c>
      <c r="AH25" s="53">
        <f t="shared" si="12"/>
        <v>0.2199375</v>
      </c>
      <c r="AI25" s="53">
        <f t="shared" si="13"/>
        <v>0.66004476584022</v>
      </c>
      <c r="AJ25" s="53">
        <f t="shared" si="14"/>
        <v>0.520373131393824</v>
      </c>
      <c r="AK25" s="48"/>
      <c r="AL25" s="48">
        <f t="shared" si="15"/>
        <v>47190</v>
      </c>
      <c r="AM25" s="48">
        <f t="shared" si="16"/>
        <v>9548.542575</v>
      </c>
      <c r="AN25" s="54">
        <f t="shared" si="17"/>
        <v>0.528035812672176</v>
      </c>
      <c r="AO25" s="54">
        <f t="shared" si="18"/>
        <v>0.452498375125065</v>
      </c>
      <c r="AP25" s="49"/>
      <c r="AQ25" s="49">
        <v>11797.5</v>
      </c>
      <c r="AR25" s="49">
        <v>2387.13564375</v>
      </c>
      <c r="AS25" s="53">
        <f t="shared" si="19"/>
        <v>0.2023425</v>
      </c>
      <c r="AT25" s="57">
        <v>40</v>
      </c>
    </row>
    <row r="26" s="1" customFormat="1" spans="1:46">
      <c r="A26" s="23">
        <v>25</v>
      </c>
      <c r="B26" s="24">
        <v>745</v>
      </c>
      <c r="C26" s="24" t="s">
        <v>98</v>
      </c>
      <c r="D26" s="24" t="s">
        <v>33</v>
      </c>
      <c r="E26" s="25">
        <f>VLOOKUP(B26,[3]正式员工人数!$A:$C,3,0)</f>
        <v>2</v>
      </c>
      <c r="F26" s="29">
        <v>9</v>
      </c>
      <c r="G26" s="30">
        <v>100</v>
      </c>
      <c r="H26" s="28">
        <f>VLOOKUP(B26,[1]查询时间段分门店销售汇总!$D$3:$L$145,9,0)</f>
        <v>41667.37</v>
      </c>
      <c r="I26" s="28">
        <f>VLOOKUP(B26,[1]查询时间段分门店销售汇总!$D$3:$M$145,10,0)</f>
        <v>10715.89</v>
      </c>
      <c r="J26" s="32">
        <f t="shared" si="0"/>
        <v>37440</v>
      </c>
      <c r="K26" s="32">
        <f t="shared" si="1"/>
        <v>7499.38176</v>
      </c>
      <c r="L26" s="38">
        <v>12480</v>
      </c>
      <c r="M26" s="39">
        <v>2499.79392</v>
      </c>
      <c r="N26" s="40">
        <f t="shared" si="2"/>
        <v>0.200304</v>
      </c>
      <c r="O26" s="41">
        <f t="shared" si="3"/>
        <v>1.11291052350427</v>
      </c>
      <c r="P26" s="41">
        <f t="shared" si="4"/>
        <v>1.42890312067538</v>
      </c>
      <c r="Q26" s="43"/>
      <c r="R26" s="43"/>
      <c r="S26" s="43">
        <f t="shared" si="5"/>
        <v>41184</v>
      </c>
      <c r="T26" s="43">
        <f t="shared" si="6"/>
        <v>7424.3879424</v>
      </c>
      <c r="U26" s="38">
        <v>13728</v>
      </c>
      <c r="V26" s="39">
        <v>2474.7959808</v>
      </c>
      <c r="W26" s="40">
        <f t="shared" si="7"/>
        <v>0.1802736</v>
      </c>
      <c r="X26" s="41">
        <f t="shared" si="8"/>
        <v>1.01173683954934</v>
      </c>
      <c r="Y26" s="41">
        <f t="shared" si="9"/>
        <v>1.44333648553068</v>
      </c>
      <c r="Z26" s="43">
        <f>150*E26</f>
        <v>300</v>
      </c>
      <c r="AA26" s="43">
        <f>(I26-K26)*0.3</f>
        <v>964.952472</v>
      </c>
      <c r="AB26" s="47">
        <f>VLOOKUP(B26,[2]查询时间段分门店销售汇总!$D$3:$L$145,9,0)</f>
        <v>28356.43</v>
      </c>
      <c r="AC26" s="47">
        <f>VLOOKUP(B26,[2]查询时间段分门店销售汇总!$D$3:$M$145,10,0)</f>
        <v>6026.6</v>
      </c>
      <c r="AD26" s="48">
        <f t="shared" si="10"/>
        <v>32947.2</v>
      </c>
      <c r="AE26" s="48">
        <f t="shared" si="11"/>
        <v>7424.3879424</v>
      </c>
      <c r="AF26" s="49">
        <v>8236.8</v>
      </c>
      <c r="AG26" s="49">
        <v>1856.0969856</v>
      </c>
      <c r="AH26" s="53">
        <f t="shared" si="12"/>
        <v>0.225342</v>
      </c>
      <c r="AI26" s="53">
        <f t="shared" si="13"/>
        <v>0.860662818084693</v>
      </c>
      <c r="AJ26" s="53">
        <f t="shared" si="14"/>
        <v>0.811730212208152</v>
      </c>
      <c r="AK26" s="48"/>
      <c r="AL26" s="48">
        <f t="shared" si="15"/>
        <v>41184</v>
      </c>
      <c r="AM26" s="48">
        <f t="shared" si="16"/>
        <v>8538.04613376</v>
      </c>
      <c r="AN26" s="54">
        <f t="shared" si="17"/>
        <v>0.688530254467755</v>
      </c>
      <c r="AO26" s="54">
        <f t="shared" si="18"/>
        <v>0.705852358441872</v>
      </c>
      <c r="AP26" s="49"/>
      <c r="AQ26" s="49">
        <v>10296</v>
      </c>
      <c r="AR26" s="49">
        <v>2134.51153344</v>
      </c>
      <c r="AS26" s="53">
        <f t="shared" si="19"/>
        <v>0.20731464</v>
      </c>
      <c r="AT26" s="57">
        <v>40</v>
      </c>
    </row>
    <row r="27" s="1" customFormat="1" spans="1:46">
      <c r="A27" s="23">
        <v>26</v>
      </c>
      <c r="B27" s="24">
        <v>117310</v>
      </c>
      <c r="C27" s="24" t="s">
        <v>143</v>
      </c>
      <c r="D27" s="24" t="s">
        <v>33</v>
      </c>
      <c r="E27" s="25">
        <f>VLOOKUP(B27,[3]正式员工人数!$A:$C,3,0)</f>
        <v>2</v>
      </c>
      <c r="F27" s="29">
        <v>10</v>
      </c>
      <c r="G27" s="30">
        <v>100</v>
      </c>
      <c r="H27" s="28">
        <f>VLOOKUP(B27,[1]查询时间段分门店销售汇总!$D$3:$L$145,9,0)</f>
        <v>39986.72</v>
      </c>
      <c r="I27" s="28">
        <f>VLOOKUP(B27,[1]查询时间段分门店销售汇总!$D$3:$M$145,10,0)</f>
        <v>6652.05</v>
      </c>
      <c r="J27" s="32">
        <f t="shared" si="0"/>
        <v>30240</v>
      </c>
      <c r="K27" s="32">
        <f t="shared" si="1"/>
        <v>7153.99776</v>
      </c>
      <c r="L27" s="38">
        <v>10080</v>
      </c>
      <c r="M27" s="39">
        <v>2384.66592</v>
      </c>
      <c r="N27" s="40">
        <f t="shared" si="2"/>
        <v>0.236574</v>
      </c>
      <c r="O27" s="41">
        <f t="shared" si="3"/>
        <v>1.32231216931217</v>
      </c>
      <c r="P27" s="40">
        <f t="shared" si="4"/>
        <v>0.929836746272618</v>
      </c>
      <c r="Q27" s="43"/>
      <c r="R27" s="43"/>
      <c r="S27" s="43">
        <f t="shared" si="5"/>
        <v>33264</v>
      </c>
      <c r="T27" s="43">
        <f t="shared" si="6"/>
        <v>7082.4577824</v>
      </c>
      <c r="U27" s="38">
        <v>11088</v>
      </c>
      <c r="V27" s="39">
        <v>2360.8192608</v>
      </c>
      <c r="W27" s="40">
        <f t="shared" si="7"/>
        <v>0.2129166</v>
      </c>
      <c r="X27" s="41">
        <f t="shared" si="8"/>
        <v>1.20210197210197</v>
      </c>
      <c r="Y27" s="40">
        <f t="shared" si="9"/>
        <v>0.939229036639008</v>
      </c>
      <c r="Z27" s="43">
        <f>150*E27</f>
        <v>300</v>
      </c>
      <c r="AA27" s="43"/>
      <c r="AB27" s="47">
        <f>VLOOKUP(B27,[2]查询时间段分门店销售汇总!$D$3:$L$145,9,0)</f>
        <v>26493.3</v>
      </c>
      <c r="AC27" s="47">
        <f>VLOOKUP(B27,[2]查询时间段分门店销售汇总!$D$3:$M$145,10,0)</f>
        <v>6482.42</v>
      </c>
      <c r="AD27" s="48">
        <f t="shared" si="10"/>
        <v>26611.2</v>
      </c>
      <c r="AE27" s="48">
        <f t="shared" si="11"/>
        <v>7082.4577824</v>
      </c>
      <c r="AF27" s="49">
        <v>6652.8</v>
      </c>
      <c r="AG27" s="49">
        <v>1770.6144456</v>
      </c>
      <c r="AH27" s="53">
        <f t="shared" si="12"/>
        <v>0.26614575</v>
      </c>
      <c r="AI27" s="53">
        <f t="shared" si="13"/>
        <v>0.995569534632035</v>
      </c>
      <c r="AJ27" s="53">
        <f t="shared" si="14"/>
        <v>0.915278311451273</v>
      </c>
      <c r="AK27" s="48"/>
      <c r="AL27" s="48">
        <f t="shared" si="15"/>
        <v>33264</v>
      </c>
      <c r="AM27" s="48">
        <f t="shared" si="16"/>
        <v>8144.82644976</v>
      </c>
      <c r="AN27" s="54">
        <f t="shared" si="17"/>
        <v>0.796455627705628</v>
      </c>
      <c r="AO27" s="54">
        <f t="shared" si="18"/>
        <v>0.795894183870672</v>
      </c>
      <c r="AP27" s="49"/>
      <c r="AQ27" s="49">
        <v>8316</v>
      </c>
      <c r="AR27" s="49">
        <v>2036.20661244</v>
      </c>
      <c r="AS27" s="53">
        <f t="shared" si="19"/>
        <v>0.24485409</v>
      </c>
      <c r="AT27" s="57">
        <v>40</v>
      </c>
    </row>
    <row r="28" s="1" customFormat="1" spans="1:46">
      <c r="A28" s="23">
        <v>27</v>
      </c>
      <c r="B28" s="24">
        <v>118151</v>
      </c>
      <c r="C28" s="24" t="s">
        <v>153</v>
      </c>
      <c r="D28" s="24" t="s">
        <v>33</v>
      </c>
      <c r="E28" s="25">
        <f>VLOOKUP(B28,[3]正式员工人数!$A:$C,3,0)</f>
        <v>2</v>
      </c>
      <c r="F28" s="29">
        <v>10</v>
      </c>
      <c r="G28" s="30">
        <v>100</v>
      </c>
      <c r="H28" s="28">
        <f>VLOOKUP(B28,[1]查询时间段分门店销售汇总!$D$3:$L$145,9,0)</f>
        <v>25888.83</v>
      </c>
      <c r="I28" s="28">
        <f>VLOOKUP(B28,[1]查询时间段分门店销售汇总!$D$3:$M$145,10,0)</f>
        <v>5565.12</v>
      </c>
      <c r="J28" s="32">
        <f t="shared" si="0"/>
        <v>28800</v>
      </c>
      <c r="K28" s="32">
        <f t="shared" si="1"/>
        <v>5166.72</v>
      </c>
      <c r="L28" s="38">
        <v>9600</v>
      </c>
      <c r="M28" s="39">
        <v>1722.24</v>
      </c>
      <c r="N28" s="40">
        <f t="shared" si="2"/>
        <v>0.1794</v>
      </c>
      <c r="O28" s="40">
        <f t="shared" si="3"/>
        <v>0.898917708333333</v>
      </c>
      <c r="P28" s="41">
        <f t="shared" si="4"/>
        <v>1.07710888145671</v>
      </c>
      <c r="Q28" s="43"/>
      <c r="R28" s="43"/>
      <c r="S28" s="43">
        <f t="shared" si="5"/>
        <v>31680</v>
      </c>
      <c r="T28" s="43">
        <f t="shared" si="6"/>
        <v>5115.0528</v>
      </c>
      <c r="U28" s="38">
        <v>10560</v>
      </c>
      <c r="V28" s="39">
        <v>1705.0176</v>
      </c>
      <c r="W28" s="40">
        <f t="shared" si="7"/>
        <v>0.16146</v>
      </c>
      <c r="X28" s="40">
        <f t="shared" si="8"/>
        <v>0.817197916666667</v>
      </c>
      <c r="Y28" s="41">
        <f t="shared" si="9"/>
        <v>1.08798876914819</v>
      </c>
      <c r="Z28" s="43"/>
      <c r="AA28" s="43">
        <f>(I28-K28)*0.3</f>
        <v>119.52</v>
      </c>
      <c r="AB28" s="47">
        <f>VLOOKUP(B28,[2]查询时间段分门店销售汇总!$D$3:$L$145,9,0)</f>
        <v>18013.25</v>
      </c>
      <c r="AC28" s="47">
        <f>VLOOKUP(B28,[2]查询时间段分门店销售汇总!$D$3:$M$145,10,0)</f>
        <v>4290.67</v>
      </c>
      <c r="AD28" s="48">
        <f t="shared" si="10"/>
        <v>25344</v>
      </c>
      <c r="AE28" s="48">
        <f t="shared" si="11"/>
        <v>5115.0528</v>
      </c>
      <c r="AF28" s="49">
        <v>6336</v>
      </c>
      <c r="AG28" s="49">
        <v>1278.7632</v>
      </c>
      <c r="AH28" s="53">
        <f t="shared" si="12"/>
        <v>0.201825</v>
      </c>
      <c r="AI28" s="53">
        <f t="shared" si="13"/>
        <v>0.710750078914141</v>
      </c>
      <c r="AJ28" s="53">
        <f t="shared" si="14"/>
        <v>0.838832005800605</v>
      </c>
      <c r="AK28" s="48"/>
      <c r="AL28" s="48">
        <f t="shared" si="15"/>
        <v>31680</v>
      </c>
      <c r="AM28" s="48">
        <f t="shared" si="16"/>
        <v>5882.31072</v>
      </c>
      <c r="AN28" s="54">
        <f t="shared" si="17"/>
        <v>0.568600063131313</v>
      </c>
      <c r="AO28" s="54">
        <f t="shared" si="18"/>
        <v>0.729419135478787</v>
      </c>
      <c r="AP28" s="49"/>
      <c r="AQ28" s="49">
        <v>7920</v>
      </c>
      <c r="AR28" s="49">
        <v>1470.57768</v>
      </c>
      <c r="AS28" s="53">
        <f t="shared" si="19"/>
        <v>0.185679</v>
      </c>
      <c r="AT28" s="57">
        <v>40</v>
      </c>
    </row>
    <row r="29" s="1" customFormat="1" spans="1:46">
      <c r="A29" s="23">
        <v>28</v>
      </c>
      <c r="B29" s="24">
        <v>112415</v>
      </c>
      <c r="C29" s="24" t="s">
        <v>129</v>
      </c>
      <c r="D29" s="24" t="s">
        <v>33</v>
      </c>
      <c r="E29" s="25">
        <f>VLOOKUP(B29,[3]正式员工人数!$A:$C,3,0)</f>
        <v>2</v>
      </c>
      <c r="F29" s="29">
        <v>11</v>
      </c>
      <c r="G29" s="30">
        <v>100</v>
      </c>
      <c r="H29" s="28">
        <f>VLOOKUP(B29,[1]查询时间段分门店销售汇总!$D$3:$L$145,9,0)</f>
        <v>26252.3</v>
      </c>
      <c r="I29" s="28">
        <f>VLOOKUP(B29,[1]查询时间段分门店销售汇总!$D$3:$M$145,10,0)</f>
        <v>4563.93</v>
      </c>
      <c r="J29" s="32">
        <f t="shared" si="0"/>
        <v>27360</v>
      </c>
      <c r="K29" s="32">
        <f t="shared" si="1"/>
        <v>5286.11616</v>
      </c>
      <c r="L29" s="38">
        <v>9120</v>
      </c>
      <c r="M29" s="39">
        <v>1762.03872</v>
      </c>
      <c r="N29" s="40">
        <f t="shared" si="2"/>
        <v>0.193206</v>
      </c>
      <c r="O29" s="40">
        <f t="shared" si="3"/>
        <v>0.959513888888889</v>
      </c>
      <c r="P29" s="40">
        <f t="shared" si="4"/>
        <v>0.863380573157893</v>
      </c>
      <c r="Q29" s="43"/>
      <c r="R29" s="43"/>
      <c r="S29" s="43">
        <f t="shared" si="5"/>
        <v>30096</v>
      </c>
      <c r="T29" s="43">
        <f t="shared" si="6"/>
        <v>5233.2549984</v>
      </c>
      <c r="U29" s="38">
        <v>10032</v>
      </c>
      <c r="V29" s="39">
        <v>1744.4183328</v>
      </c>
      <c r="W29" s="40">
        <f t="shared" si="7"/>
        <v>0.1738854</v>
      </c>
      <c r="X29" s="40">
        <f t="shared" si="8"/>
        <v>0.872285353535354</v>
      </c>
      <c r="Y29" s="40">
        <f t="shared" si="9"/>
        <v>0.872101589048377</v>
      </c>
      <c r="Z29" s="43"/>
      <c r="AA29" s="43"/>
      <c r="AB29" s="47">
        <f>VLOOKUP(B29,[2]查询时间段分门店销售汇总!$D$3:$L$145,9,0)</f>
        <v>20134.64</v>
      </c>
      <c r="AC29" s="47">
        <f>VLOOKUP(B29,[2]查询时间段分门店销售汇总!$D$3:$M$145,10,0)</f>
        <v>5519.11</v>
      </c>
      <c r="AD29" s="48">
        <f t="shared" si="10"/>
        <v>24076.8</v>
      </c>
      <c r="AE29" s="48">
        <f t="shared" si="11"/>
        <v>5233.2549984</v>
      </c>
      <c r="AF29" s="49">
        <v>6019.2</v>
      </c>
      <c r="AG29" s="49">
        <v>1308.3137496</v>
      </c>
      <c r="AH29" s="53">
        <f t="shared" si="12"/>
        <v>0.21735675</v>
      </c>
      <c r="AI29" s="53">
        <f t="shared" si="13"/>
        <v>0.836267278043594</v>
      </c>
      <c r="AJ29" s="53">
        <f t="shared" si="14"/>
        <v>1.05462279244703</v>
      </c>
      <c r="AK29" s="48"/>
      <c r="AL29" s="48">
        <f t="shared" si="15"/>
        <v>30096</v>
      </c>
      <c r="AM29" s="48">
        <f t="shared" si="16"/>
        <v>6018.24324816</v>
      </c>
      <c r="AN29" s="54">
        <f t="shared" si="17"/>
        <v>0.669013822434875</v>
      </c>
      <c r="AO29" s="54">
        <f t="shared" si="18"/>
        <v>0.917063297780028</v>
      </c>
      <c r="AP29" s="49"/>
      <c r="AQ29" s="49">
        <v>7524</v>
      </c>
      <c r="AR29" s="49">
        <v>1504.56081204</v>
      </c>
      <c r="AS29" s="53">
        <f t="shared" si="19"/>
        <v>0.19996821</v>
      </c>
      <c r="AT29" s="57">
        <v>40</v>
      </c>
    </row>
    <row r="30" s="1" customFormat="1" spans="1:46">
      <c r="A30" s="23">
        <v>29</v>
      </c>
      <c r="B30" s="24">
        <v>339</v>
      </c>
      <c r="C30" s="24" t="s">
        <v>159</v>
      </c>
      <c r="D30" s="24" t="s">
        <v>33</v>
      </c>
      <c r="E30" s="25">
        <f>VLOOKUP(B30,[3]正式员工人数!$A:$C,3,0)</f>
        <v>2</v>
      </c>
      <c r="F30" s="29">
        <v>11</v>
      </c>
      <c r="G30" s="30">
        <v>100</v>
      </c>
      <c r="H30" s="28">
        <f>VLOOKUP(B30,[1]查询时间段分门店销售汇总!$D$3:$L$145,9,0)</f>
        <v>22497.21</v>
      </c>
      <c r="I30" s="28">
        <f>VLOOKUP(B30,[1]查询时间段分门店销售汇总!$D$3:$M$145,10,0)</f>
        <v>5217.8</v>
      </c>
      <c r="J30" s="32">
        <f t="shared" si="0"/>
        <v>27360</v>
      </c>
      <c r="K30" s="32">
        <f t="shared" si="1"/>
        <v>6156.8208</v>
      </c>
      <c r="L30" s="38">
        <v>9120</v>
      </c>
      <c r="M30" s="39">
        <v>2052.2736</v>
      </c>
      <c r="N30" s="40">
        <f t="shared" si="2"/>
        <v>0.22503</v>
      </c>
      <c r="O30" s="40">
        <f t="shared" si="3"/>
        <v>0.822266447368421</v>
      </c>
      <c r="P30" s="40">
        <f t="shared" si="4"/>
        <v>0.847482843742992</v>
      </c>
      <c r="Q30" s="43"/>
      <c r="R30" s="43"/>
      <c r="S30" s="43">
        <f t="shared" si="5"/>
        <v>30096</v>
      </c>
      <c r="T30" s="43">
        <f t="shared" si="6"/>
        <v>6095.252592</v>
      </c>
      <c r="U30" s="38">
        <v>10032</v>
      </c>
      <c r="V30" s="39">
        <v>2031.750864</v>
      </c>
      <c r="W30" s="40">
        <f t="shared" si="7"/>
        <v>0.202527</v>
      </c>
      <c r="X30" s="40">
        <f t="shared" si="8"/>
        <v>0.74751495215311</v>
      </c>
      <c r="Y30" s="40">
        <f t="shared" si="9"/>
        <v>0.856043276508072</v>
      </c>
      <c r="Z30" s="43"/>
      <c r="AA30" s="43"/>
      <c r="AB30" s="47">
        <f>VLOOKUP(B30,[2]查询时间段分门店销售汇总!$D$3:$L$145,9,0)</f>
        <v>19409.2</v>
      </c>
      <c r="AC30" s="47">
        <f>VLOOKUP(B30,[2]查询时间段分门店销售汇总!$D$3:$M$145,10,0)</f>
        <v>3965.16</v>
      </c>
      <c r="AD30" s="48">
        <f t="shared" si="10"/>
        <v>24076.8</v>
      </c>
      <c r="AE30" s="48">
        <f t="shared" si="11"/>
        <v>6095.252592</v>
      </c>
      <c r="AF30" s="49">
        <v>6019.2</v>
      </c>
      <c r="AG30" s="49">
        <v>1523.813148</v>
      </c>
      <c r="AH30" s="53">
        <f t="shared" si="12"/>
        <v>0.25315875</v>
      </c>
      <c r="AI30" s="53">
        <f t="shared" si="13"/>
        <v>0.806137028176502</v>
      </c>
      <c r="AJ30" s="53">
        <f t="shared" si="14"/>
        <v>0.650532515289729</v>
      </c>
      <c r="AK30" s="48"/>
      <c r="AL30" s="48">
        <f t="shared" si="15"/>
        <v>30096</v>
      </c>
      <c r="AM30" s="48">
        <f t="shared" si="16"/>
        <v>7009.5404808</v>
      </c>
      <c r="AN30" s="54">
        <f t="shared" si="17"/>
        <v>0.644909622541202</v>
      </c>
      <c r="AO30" s="54">
        <f t="shared" si="18"/>
        <v>0.565680448078025</v>
      </c>
      <c r="AP30" s="49"/>
      <c r="AQ30" s="49">
        <v>7524</v>
      </c>
      <c r="AR30" s="49">
        <v>1752.3851202</v>
      </c>
      <c r="AS30" s="53">
        <f t="shared" si="19"/>
        <v>0.23290605</v>
      </c>
      <c r="AT30" s="57">
        <v>40</v>
      </c>
    </row>
    <row r="31" s="1" customFormat="1" spans="1:46">
      <c r="A31" s="23">
        <v>30</v>
      </c>
      <c r="B31" s="24">
        <v>727</v>
      </c>
      <c r="C31" s="24" t="s">
        <v>148</v>
      </c>
      <c r="D31" s="24" t="s">
        <v>33</v>
      </c>
      <c r="E31" s="25">
        <f>VLOOKUP(B31,[3]正式员工人数!$A:$C,3,0)</f>
        <v>2</v>
      </c>
      <c r="F31" s="29">
        <v>12</v>
      </c>
      <c r="G31" s="30">
        <v>100</v>
      </c>
      <c r="H31" s="28">
        <f>VLOOKUP(B31,[1]查询时间段分门店销售汇总!$D$3:$L$145,9,0)</f>
        <v>21345.16</v>
      </c>
      <c r="I31" s="28">
        <f>VLOOKUP(B31,[1]查询时间段分门店销售汇总!$D$3:$M$145,10,0)</f>
        <v>4371.33</v>
      </c>
      <c r="J31" s="32">
        <f t="shared" si="0"/>
        <v>27360</v>
      </c>
      <c r="K31" s="32">
        <f t="shared" si="1"/>
        <v>6686.07264</v>
      </c>
      <c r="L31" s="38">
        <v>9120</v>
      </c>
      <c r="M31" s="39">
        <v>2228.69088</v>
      </c>
      <c r="N31" s="40">
        <f t="shared" si="2"/>
        <v>0.244374</v>
      </c>
      <c r="O31" s="40">
        <f t="shared" si="3"/>
        <v>0.780159356725146</v>
      </c>
      <c r="P31" s="40">
        <f t="shared" si="4"/>
        <v>0.653796366771151</v>
      </c>
      <c r="Q31" s="43"/>
      <c r="R31" s="43"/>
      <c r="S31" s="43">
        <f t="shared" si="5"/>
        <v>30096</v>
      </c>
      <c r="T31" s="43">
        <f t="shared" si="6"/>
        <v>6619.2119136</v>
      </c>
      <c r="U31" s="38">
        <v>10032</v>
      </c>
      <c r="V31" s="39">
        <v>2206.4039712</v>
      </c>
      <c r="W31" s="40">
        <f t="shared" si="7"/>
        <v>0.2199366</v>
      </c>
      <c r="X31" s="40">
        <f t="shared" si="8"/>
        <v>0.709235778841042</v>
      </c>
      <c r="Y31" s="40">
        <f t="shared" si="9"/>
        <v>0.66040037047591</v>
      </c>
      <c r="Z31" s="43"/>
      <c r="AA31" s="43"/>
      <c r="AB31" s="47">
        <f>VLOOKUP(B31,[2]查询时间段分门店销售汇总!$D$3:$L$145,9,0)</f>
        <v>16347.59</v>
      </c>
      <c r="AC31" s="47">
        <f>VLOOKUP(B31,[2]查询时间段分门店销售汇总!$D$3:$M$145,10,0)</f>
        <v>5074</v>
      </c>
      <c r="AD31" s="48">
        <f t="shared" si="10"/>
        <v>24076.8</v>
      </c>
      <c r="AE31" s="48">
        <f t="shared" si="11"/>
        <v>6619.2119136</v>
      </c>
      <c r="AF31" s="49">
        <v>6019.2</v>
      </c>
      <c r="AG31" s="49">
        <v>1654.8029784</v>
      </c>
      <c r="AH31" s="53">
        <f t="shared" si="12"/>
        <v>0.27492075</v>
      </c>
      <c r="AI31" s="53">
        <f t="shared" si="13"/>
        <v>0.678976857389686</v>
      </c>
      <c r="AJ31" s="53">
        <f t="shared" si="14"/>
        <v>0.766556512501863</v>
      </c>
      <c r="AK31" s="48"/>
      <c r="AL31" s="48">
        <f t="shared" si="15"/>
        <v>30096</v>
      </c>
      <c r="AM31" s="48">
        <f t="shared" si="16"/>
        <v>7612.09370064</v>
      </c>
      <c r="AN31" s="54">
        <f t="shared" si="17"/>
        <v>0.543181485911749</v>
      </c>
      <c r="AO31" s="54">
        <f t="shared" si="18"/>
        <v>0.666570880436403</v>
      </c>
      <c r="AP31" s="49"/>
      <c r="AQ31" s="49">
        <v>7524</v>
      </c>
      <c r="AR31" s="49">
        <v>1903.02342516</v>
      </c>
      <c r="AS31" s="53">
        <f t="shared" si="19"/>
        <v>0.25292709</v>
      </c>
      <c r="AT31" s="57">
        <v>40</v>
      </c>
    </row>
    <row r="32" s="1" customFormat="1" spans="1:46">
      <c r="A32" s="23">
        <v>31</v>
      </c>
      <c r="B32" s="24">
        <v>115971</v>
      </c>
      <c r="C32" s="24" t="s">
        <v>150</v>
      </c>
      <c r="D32" s="24" t="s">
        <v>33</v>
      </c>
      <c r="E32" s="25">
        <f>VLOOKUP(B32,[3]正式员工人数!$A:$C,3,0)</f>
        <v>1</v>
      </c>
      <c r="F32" s="29">
        <v>12</v>
      </c>
      <c r="G32" s="30">
        <v>100</v>
      </c>
      <c r="H32" s="28">
        <f>VLOOKUP(B32,[1]查询时间段分门店销售汇总!$D$3:$L$145,9,0)</f>
        <v>24254.74</v>
      </c>
      <c r="I32" s="28">
        <f>VLOOKUP(B32,[1]查询时间段分门店销售汇总!$D$3:$M$145,10,0)</f>
        <v>4302.76</v>
      </c>
      <c r="J32" s="32">
        <f t="shared" si="0"/>
        <v>26520</v>
      </c>
      <c r="K32" s="32">
        <f t="shared" si="1"/>
        <v>5791.968</v>
      </c>
      <c r="L32" s="38">
        <v>8840</v>
      </c>
      <c r="M32" s="39">
        <v>1930.656</v>
      </c>
      <c r="N32" s="40">
        <f t="shared" si="2"/>
        <v>0.2184</v>
      </c>
      <c r="O32" s="40">
        <f t="shared" si="3"/>
        <v>0.914582956259427</v>
      </c>
      <c r="P32" s="40">
        <f t="shared" si="4"/>
        <v>0.742883938585296</v>
      </c>
      <c r="Q32" s="43"/>
      <c r="R32" s="43"/>
      <c r="S32" s="43">
        <f t="shared" si="5"/>
        <v>29172</v>
      </c>
      <c r="T32" s="43">
        <f t="shared" si="6"/>
        <v>5734.04832</v>
      </c>
      <c r="U32" s="38">
        <v>9724</v>
      </c>
      <c r="V32" s="39">
        <v>1911.34944</v>
      </c>
      <c r="W32" s="40">
        <f t="shared" si="7"/>
        <v>0.19656</v>
      </c>
      <c r="X32" s="40">
        <f t="shared" si="8"/>
        <v>0.831439051144934</v>
      </c>
      <c r="Y32" s="40">
        <f t="shared" si="9"/>
        <v>0.750387816752824</v>
      </c>
      <c r="Z32" s="43"/>
      <c r="AA32" s="43"/>
      <c r="AB32" s="47">
        <f>VLOOKUP(B32,[2]查询时间段分门店销售汇总!$D$3:$L$145,9,0)</f>
        <v>13060.91</v>
      </c>
      <c r="AC32" s="47">
        <f>VLOOKUP(B32,[2]查询时间段分门店销售汇总!$D$3:$M$145,10,0)</f>
        <v>3419.6</v>
      </c>
      <c r="AD32" s="48">
        <f t="shared" si="10"/>
        <v>23337.6</v>
      </c>
      <c r="AE32" s="48">
        <f t="shared" si="11"/>
        <v>5734.04832</v>
      </c>
      <c r="AF32" s="49">
        <v>5834.4</v>
      </c>
      <c r="AG32" s="49">
        <v>1433.51208</v>
      </c>
      <c r="AH32" s="53">
        <f t="shared" si="12"/>
        <v>0.2457</v>
      </c>
      <c r="AI32" s="53">
        <f t="shared" si="13"/>
        <v>0.559650949540655</v>
      </c>
      <c r="AJ32" s="53">
        <f t="shared" si="14"/>
        <v>0.5963674892785</v>
      </c>
      <c r="AK32" s="48"/>
      <c r="AL32" s="48">
        <f t="shared" si="15"/>
        <v>29172</v>
      </c>
      <c r="AM32" s="48">
        <f t="shared" si="16"/>
        <v>6594.155568</v>
      </c>
      <c r="AN32" s="54">
        <f t="shared" si="17"/>
        <v>0.447720759632524</v>
      </c>
      <c r="AO32" s="54">
        <f t="shared" si="18"/>
        <v>0.518580425459565</v>
      </c>
      <c r="AP32" s="49"/>
      <c r="AQ32" s="49">
        <v>7293</v>
      </c>
      <c r="AR32" s="49">
        <v>1648.538892</v>
      </c>
      <c r="AS32" s="53">
        <f t="shared" si="19"/>
        <v>0.226044</v>
      </c>
      <c r="AT32" s="57">
        <v>40</v>
      </c>
    </row>
    <row r="33" s="1" customFormat="1" spans="1:46">
      <c r="A33" s="23">
        <v>32</v>
      </c>
      <c r="B33" s="24">
        <v>730</v>
      </c>
      <c r="C33" s="24" t="s">
        <v>53</v>
      </c>
      <c r="D33" s="24" t="s">
        <v>54</v>
      </c>
      <c r="E33" s="25">
        <f>VLOOKUP(B33,[3]正式员工人数!$A:$C,3,0)</f>
        <v>5</v>
      </c>
      <c r="F33" s="26">
        <v>1</v>
      </c>
      <c r="G33" s="27">
        <v>150</v>
      </c>
      <c r="H33" s="28">
        <f>VLOOKUP(B33,[1]查询时间段分门店销售汇总!$D$3:$L$145,9,0)</f>
        <v>34997.94</v>
      </c>
      <c r="I33" s="28">
        <f>VLOOKUP(B33,[1]查询时间段分门店销售汇总!$D$3:$M$145,10,0)</f>
        <v>8720.57</v>
      </c>
      <c r="J33" s="32">
        <f t="shared" si="0"/>
        <v>69000</v>
      </c>
      <c r="K33" s="32">
        <f t="shared" si="1"/>
        <v>15607.8</v>
      </c>
      <c r="L33" s="38">
        <v>23000</v>
      </c>
      <c r="M33" s="39">
        <v>5202.6</v>
      </c>
      <c r="N33" s="40">
        <f t="shared" si="2"/>
        <v>0.2262</v>
      </c>
      <c r="O33" s="40">
        <f t="shared" si="3"/>
        <v>0.50721652173913</v>
      </c>
      <c r="P33" s="40">
        <f t="shared" si="4"/>
        <v>0.558731531670062</v>
      </c>
      <c r="Q33" s="43"/>
      <c r="R33" s="43"/>
      <c r="S33" s="43">
        <f t="shared" si="5"/>
        <v>75900</v>
      </c>
      <c r="T33" s="43">
        <f t="shared" si="6"/>
        <v>15451.722</v>
      </c>
      <c r="U33" s="38">
        <v>25300</v>
      </c>
      <c r="V33" s="39">
        <v>5150.574</v>
      </c>
      <c r="W33" s="40">
        <f t="shared" si="7"/>
        <v>0.20358</v>
      </c>
      <c r="X33" s="40">
        <f t="shared" si="8"/>
        <v>0.461105928853755</v>
      </c>
      <c r="Y33" s="40">
        <f t="shared" si="9"/>
        <v>0.564375284515215</v>
      </c>
      <c r="Z33" s="43"/>
      <c r="AA33" s="43"/>
      <c r="AB33" s="47">
        <f>VLOOKUP(B33,[2]查询时间段分门店销售汇总!$D$3:$L$145,9,0)</f>
        <v>53465.17</v>
      </c>
      <c r="AC33" s="47">
        <f>VLOOKUP(B33,[2]查询时间段分门店销售汇总!$D$3:$M$145,10,0)</f>
        <v>12479.03</v>
      </c>
      <c r="AD33" s="48">
        <f t="shared" si="10"/>
        <v>60720</v>
      </c>
      <c r="AE33" s="48">
        <f t="shared" si="11"/>
        <v>15451.722</v>
      </c>
      <c r="AF33" s="49">
        <v>15180</v>
      </c>
      <c r="AG33" s="49">
        <v>3862.9305</v>
      </c>
      <c r="AH33" s="53">
        <f t="shared" si="12"/>
        <v>0.254475</v>
      </c>
      <c r="AI33" s="53">
        <f t="shared" si="13"/>
        <v>0.880519927536232</v>
      </c>
      <c r="AJ33" s="53">
        <f t="shared" si="14"/>
        <v>0.80761419342129</v>
      </c>
      <c r="AK33" s="48"/>
      <c r="AL33" s="48">
        <f t="shared" si="15"/>
        <v>75900</v>
      </c>
      <c r="AM33" s="48">
        <f t="shared" si="16"/>
        <v>17769.4803</v>
      </c>
      <c r="AN33" s="54">
        <f t="shared" si="17"/>
        <v>0.704415942028985</v>
      </c>
      <c r="AO33" s="54">
        <f t="shared" si="18"/>
        <v>0.702273211670687</v>
      </c>
      <c r="AP33" s="49"/>
      <c r="AQ33" s="49">
        <v>18975</v>
      </c>
      <c r="AR33" s="49">
        <v>4442.370075</v>
      </c>
      <c r="AS33" s="53">
        <f t="shared" si="19"/>
        <v>0.234117</v>
      </c>
      <c r="AT33" s="57">
        <v>60</v>
      </c>
    </row>
    <row r="34" s="1" customFormat="1" spans="1:46">
      <c r="A34" s="23">
        <v>33</v>
      </c>
      <c r="B34" s="24">
        <v>107658</v>
      </c>
      <c r="C34" s="24" t="s">
        <v>60</v>
      </c>
      <c r="D34" s="24" t="s">
        <v>54</v>
      </c>
      <c r="E34" s="25">
        <f>VLOOKUP(B34,[3]正式员工人数!$A:$C,3,0)</f>
        <v>3</v>
      </c>
      <c r="F34" s="26">
        <v>1</v>
      </c>
      <c r="G34" s="27">
        <v>150</v>
      </c>
      <c r="H34" s="28">
        <f>VLOOKUP(B34,[1]查询时间段分门店销售汇总!$D$3:$L$145,9,0)</f>
        <v>42100.55</v>
      </c>
      <c r="I34" s="28">
        <f>VLOOKUP(B34,[1]查询时间段分门店销售汇总!$D$3:$M$145,10,0)</f>
        <v>7989.76</v>
      </c>
      <c r="J34" s="32">
        <f t="shared" si="0"/>
        <v>59040</v>
      </c>
      <c r="K34" s="32">
        <f t="shared" si="1"/>
        <v>12535.13664</v>
      </c>
      <c r="L34" s="38">
        <v>19680</v>
      </c>
      <c r="M34" s="39">
        <v>4178.37888</v>
      </c>
      <c r="N34" s="40">
        <f t="shared" si="2"/>
        <v>0.212316</v>
      </c>
      <c r="O34" s="40">
        <f t="shared" si="3"/>
        <v>0.713085196476965</v>
      </c>
      <c r="P34" s="40">
        <f t="shared" si="4"/>
        <v>0.63738914297148</v>
      </c>
      <c r="Q34" s="43"/>
      <c r="R34" s="43"/>
      <c r="S34" s="43">
        <f t="shared" si="5"/>
        <v>64944</v>
      </c>
      <c r="T34" s="43">
        <f t="shared" si="6"/>
        <v>12409.7852736</v>
      </c>
      <c r="U34" s="38">
        <v>21648</v>
      </c>
      <c r="V34" s="39">
        <v>4136.5950912</v>
      </c>
      <c r="W34" s="40">
        <f t="shared" si="7"/>
        <v>0.1910844</v>
      </c>
      <c r="X34" s="40">
        <f t="shared" si="8"/>
        <v>0.648259269524514</v>
      </c>
      <c r="Y34" s="40">
        <f t="shared" si="9"/>
        <v>0.643827417142909</v>
      </c>
      <c r="Z34" s="43"/>
      <c r="AA34" s="43"/>
      <c r="AB34" s="47">
        <f>VLOOKUP(B34,[2]查询时间段分门店销售汇总!$D$3:$L$145,9,0)</f>
        <v>50048.4</v>
      </c>
      <c r="AC34" s="47">
        <f>VLOOKUP(B34,[2]查询时间段分门店销售汇总!$D$3:$M$145,10,0)</f>
        <v>11445.64</v>
      </c>
      <c r="AD34" s="48">
        <f t="shared" si="10"/>
        <v>51955.2</v>
      </c>
      <c r="AE34" s="48">
        <f t="shared" si="11"/>
        <v>12409.7852736</v>
      </c>
      <c r="AF34" s="49">
        <v>12988.8</v>
      </c>
      <c r="AG34" s="49">
        <v>3102.4463184</v>
      </c>
      <c r="AH34" s="53">
        <f t="shared" si="12"/>
        <v>0.2388555</v>
      </c>
      <c r="AI34" s="53">
        <f t="shared" si="13"/>
        <v>0.963299150036955</v>
      </c>
      <c r="AJ34" s="53">
        <f t="shared" si="14"/>
        <v>0.922307658646514</v>
      </c>
      <c r="AK34" s="48"/>
      <c r="AL34" s="48">
        <f t="shared" si="15"/>
        <v>64944</v>
      </c>
      <c r="AM34" s="48">
        <f t="shared" si="16"/>
        <v>14271.25306464</v>
      </c>
      <c r="AN34" s="54">
        <f t="shared" si="17"/>
        <v>0.770639320029564</v>
      </c>
      <c r="AO34" s="54">
        <f t="shared" si="18"/>
        <v>0.802006659692621</v>
      </c>
      <c r="AP34" s="49"/>
      <c r="AQ34" s="49">
        <v>16236</v>
      </c>
      <c r="AR34" s="49">
        <v>3567.81326616</v>
      </c>
      <c r="AS34" s="53">
        <f t="shared" si="19"/>
        <v>0.21974706</v>
      </c>
      <c r="AT34" s="57">
        <v>60</v>
      </c>
    </row>
    <row r="35" s="1" customFormat="1" spans="1:46">
      <c r="A35" s="23">
        <v>34</v>
      </c>
      <c r="B35" s="24">
        <v>709</v>
      </c>
      <c r="C35" s="24" t="s">
        <v>65</v>
      </c>
      <c r="D35" s="24" t="s">
        <v>54</v>
      </c>
      <c r="E35" s="25">
        <f>VLOOKUP(B35,[3]正式员工人数!$A:$C,3,0)</f>
        <v>2</v>
      </c>
      <c r="F35" s="26">
        <v>2</v>
      </c>
      <c r="G35" s="27">
        <v>100</v>
      </c>
      <c r="H35" s="28">
        <f>VLOOKUP(B35,[1]查询时间段分门店销售汇总!$D$3:$L$145,9,0)</f>
        <v>25728.75</v>
      </c>
      <c r="I35" s="28">
        <f>VLOOKUP(B35,[1]查询时间段分门店销售汇总!$D$3:$M$145,10,0)</f>
        <v>5900.71</v>
      </c>
      <c r="J35" s="32">
        <f t="shared" si="0"/>
        <v>52500</v>
      </c>
      <c r="K35" s="32">
        <f t="shared" si="1"/>
        <v>12694.5</v>
      </c>
      <c r="L35" s="38">
        <v>17500</v>
      </c>
      <c r="M35" s="39">
        <v>4231.5</v>
      </c>
      <c r="N35" s="40">
        <f t="shared" si="2"/>
        <v>0.2418</v>
      </c>
      <c r="O35" s="40">
        <f t="shared" si="3"/>
        <v>0.490071428571429</v>
      </c>
      <c r="P35" s="40">
        <f t="shared" si="4"/>
        <v>0.46482413643704</v>
      </c>
      <c r="Q35" s="43"/>
      <c r="R35" s="43"/>
      <c r="S35" s="43">
        <f t="shared" si="5"/>
        <v>57750</v>
      </c>
      <c r="T35" s="43">
        <f t="shared" si="6"/>
        <v>12567.555</v>
      </c>
      <c r="U35" s="38">
        <v>19250</v>
      </c>
      <c r="V35" s="39">
        <v>4189.185</v>
      </c>
      <c r="W35" s="40">
        <f t="shared" si="7"/>
        <v>0.21762</v>
      </c>
      <c r="X35" s="40">
        <f t="shared" si="8"/>
        <v>0.445519480519481</v>
      </c>
      <c r="Y35" s="40">
        <f t="shared" si="9"/>
        <v>0.469519329734383</v>
      </c>
      <c r="Z35" s="43"/>
      <c r="AA35" s="43"/>
      <c r="AB35" s="47">
        <f>VLOOKUP(B35,[2]查询时间段分门店销售汇总!$D$3:$L$145,9,0)</f>
        <v>39878.11</v>
      </c>
      <c r="AC35" s="47">
        <f>VLOOKUP(B35,[2]查询时间段分门店销售汇总!$D$3:$M$145,10,0)</f>
        <v>9683.7</v>
      </c>
      <c r="AD35" s="48">
        <f t="shared" si="10"/>
        <v>46200</v>
      </c>
      <c r="AE35" s="48">
        <f t="shared" si="11"/>
        <v>12567.555</v>
      </c>
      <c r="AF35" s="49">
        <v>11550</v>
      </c>
      <c r="AG35" s="49">
        <v>3141.88875</v>
      </c>
      <c r="AH35" s="53">
        <f t="shared" si="12"/>
        <v>0.272025</v>
      </c>
      <c r="AI35" s="53">
        <f t="shared" si="13"/>
        <v>0.863162554112554</v>
      </c>
      <c r="AJ35" s="53">
        <f t="shared" si="14"/>
        <v>0.770531738273674</v>
      </c>
      <c r="AK35" s="48"/>
      <c r="AL35" s="48">
        <f t="shared" si="15"/>
        <v>57750</v>
      </c>
      <c r="AM35" s="48">
        <f t="shared" si="16"/>
        <v>14452.68825</v>
      </c>
      <c r="AN35" s="54">
        <f t="shared" si="17"/>
        <v>0.690530043290043</v>
      </c>
      <c r="AO35" s="54">
        <f t="shared" si="18"/>
        <v>0.670027598498847</v>
      </c>
      <c r="AP35" s="49"/>
      <c r="AQ35" s="49">
        <v>14437.5</v>
      </c>
      <c r="AR35" s="49">
        <v>3613.1720625</v>
      </c>
      <c r="AS35" s="53">
        <f t="shared" si="19"/>
        <v>0.250263</v>
      </c>
      <c r="AT35" s="57">
        <v>50</v>
      </c>
    </row>
    <row r="36" s="1" customFormat="1" spans="1:46">
      <c r="A36" s="23">
        <v>35</v>
      </c>
      <c r="B36" s="24">
        <v>329</v>
      </c>
      <c r="C36" s="24" t="s">
        <v>90</v>
      </c>
      <c r="D36" s="24" t="s">
        <v>54</v>
      </c>
      <c r="E36" s="25">
        <f>VLOOKUP(B36,[3]正式员工人数!$A:$C,3,0)</f>
        <v>1</v>
      </c>
      <c r="F36" s="26">
        <v>2</v>
      </c>
      <c r="G36" s="27">
        <v>100</v>
      </c>
      <c r="H36" s="28">
        <v>27011.05</v>
      </c>
      <c r="I36" s="28">
        <v>6635.39</v>
      </c>
      <c r="J36" s="32">
        <f t="shared" si="0"/>
        <v>46800</v>
      </c>
      <c r="K36" s="32">
        <f t="shared" si="1"/>
        <v>6321.042</v>
      </c>
      <c r="L36" s="38">
        <v>15600</v>
      </c>
      <c r="M36" s="39">
        <v>2107.014</v>
      </c>
      <c r="N36" s="40">
        <f t="shared" si="2"/>
        <v>0.135065</v>
      </c>
      <c r="O36" s="41">
        <f t="shared" si="3"/>
        <v>0.577159188034188</v>
      </c>
      <c r="P36" s="41">
        <f t="shared" si="4"/>
        <v>1.04973040837254</v>
      </c>
      <c r="Q36" s="43"/>
      <c r="R36" s="43"/>
      <c r="S36" s="43">
        <f t="shared" si="5"/>
        <v>51480</v>
      </c>
      <c r="T36" s="43">
        <f t="shared" si="6"/>
        <v>6257.83158</v>
      </c>
      <c r="U36" s="38">
        <v>17160</v>
      </c>
      <c r="V36" s="39">
        <v>2085.94386</v>
      </c>
      <c r="W36" s="40">
        <f t="shared" si="7"/>
        <v>0.1215585</v>
      </c>
      <c r="X36" s="41">
        <f t="shared" si="8"/>
        <v>0.524690170940171</v>
      </c>
      <c r="Y36" s="41">
        <f t="shared" si="9"/>
        <v>1.06033374583085</v>
      </c>
      <c r="Z36" s="43"/>
      <c r="AA36" s="43">
        <f t="shared" ref="AA36:AA40" si="25">(I36-K36)*0.3</f>
        <v>94.3044</v>
      </c>
      <c r="AB36" s="47">
        <f>VLOOKUP(B36,[2]查询时间段分门店销售汇总!$D$3:$L$145,9,0)</f>
        <v>23784.86</v>
      </c>
      <c r="AC36" s="47">
        <f>VLOOKUP(B36,[2]查询时间段分门店销售汇总!$D$3:$M$145,10,0)</f>
        <v>5808.88</v>
      </c>
      <c r="AD36" s="48">
        <f t="shared" si="10"/>
        <v>41184</v>
      </c>
      <c r="AE36" s="48">
        <f t="shared" si="11"/>
        <v>6257.83158</v>
      </c>
      <c r="AF36" s="49">
        <v>10296</v>
      </c>
      <c r="AG36" s="49">
        <v>1564.457895</v>
      </c>
      <c r="AH36" s="53">
        <f t="shared" si="12"/>
        <v>0.151948125</v>
      </c>
      <c r="AI36" s="53">
        <f t="shared" si="13"/>
        <v>0.577526709401709</v>
      </c>
      <c r="AJ36" s="53">
        <f t="shared" si="14"/>
        <v>0.928257644159864</v>
      </c>
      <c r="AK36" s="48"/>
      <c r="AL36" s="48">
        <f t="shared" si="15"/>
        <v>51480</v>
      </c>
      <c r="AM36" s="48">
        <f t="shared" si="16"/>
        <v>7196.506317</v>
      </c>
      <c r="AN36" s="54">
        <f t="shared" si="17"/>
        <v>0.462021367521368</v>
      </c>
      <c r="AO36" s="54">
        <f t="shared" si="18"/>
        <v>0.807180560139012</v>
      </c>
      <c r="AP36" s="49"/>
      <c r="AQ36" s="49">
        <v>12870</v>
      </c>
      <c r="AR36" s="49">
        <v>1799.12657925</v>
      </c>
      <c r="AS36" s="53">
        <f t="shared" si="19"/>
        <v>0.139792275</v>
      </c>
      <c r="AT36" s="57">
        <v>50</v>
      </c>
    </row>
    <row r="37" s="1" customFormat="1" spans="1:46">
      <c r="A37" s="23">
        <v>36</v>
      </c>
      <c r="B37" s="24">
        <v>106399</v>
      </c>
      <c r="C37" s="24" t="s">
        <v>77</v>
      </c>
      <c r="D37" s="24" t="s">
        <v>54</v>
      </c>
      <c r="E37" s="25">
        <f>VLOOKUP(B37,[3]正式员工人数!$A:$C,3,0)</f>
        <v>2</v>
      </c>
      <c r="F37" s="26">
        <v>3</v>
      </c>
      <c r="G37" s="27">
        <v>100</v>
      </c>
      <c r="H37" s="28">
        <f>VLOOKUP(B37,[1]查询时间段分门店销售汇总!$D$3:$L$145,9,0)</f>
        <v>52839.15</v>
      </c>
      <c r="I37" s="28">
        <f>VLOOKUP(B37,[1]查询时间段分门店销售汇总!$D$3:$M$145,10,0)</f>
        <v>13473.25</v>
      </c>
      <c r="J37" s="32">
        <f t="shared" si="0"/>
        <v>46800</v>
      </c>
      <c r="K37" s="32">
        <f t="shared" si="1"/>
        <v>11867.4504</v>
      </c>
      <c r="L37" s="38">
        <v>15600</v>
      </c>
      <c r="M37" s="39">
        <v>3955.8168</v>
      </c>
      <c r="N37" s="40">
        <f t="shared" si="2"/>
        <v>0.253578</v>
      </c>
      <c r="O37" s="41">
        <f t="shared" si="3"/>
        <v>1.12904166666667</v>
      </c>
      <c r="P37" s="41">
        <f t="shared" si="4"/>
        <v>1.13531125438704</v>
      </c>
      <c r="Q37" s="43"/>
      <c r="R37" s="43"/>
      <c r="S37" s="43">
        <f t="shared" si="5"/>
        <v>51480</v>
      </c>
      <c r="T37" s="43">
        <f t="shared" si="6"/>
        <v>11748.775896</v>
      </c>
      <c r="U37" s="38">
        <v>17160</v>
      </c>
      <c r="V37" s="39">
        <v>3916.258632</v>
      </c>
      <c r="W37" s="40">
        <f t="shared" si="7"/>
        <v>0.2282202</v>
      </c>
      <c r="X37" s="41">
        <f t="shared" si="8"/>
        <v>1.02640151515152</v>
      </c>
      <c r="Y37" s="41">
        <f t="shared" si="9"/>
        <v>1.1467790448354</v>
      </c>
      <c r="Z37" s="43">
        <f>150*E37</f>
        <v>300</v>
      </c>
      <c r="AA37" s="43">
        <f t="shared" si="25"/>
        <v>481.73988</v>
      </c>
      <c r="AB37" s="47">
        <f>VLOOKUP(B37,[2]查询时间段分门店销售汇总!$D$3:$L$145,9,0)</f>
        <v>46010.56</v>
      </c>
      <c r="AC37" s="47">
        <f>VLOOKUP(B37,[2]查询时间段分门店销售汇总!$D$3:$M$145,10,0)</f>
        <v>11811.22</v>
      </c>
      <c r="AD37" s="48">
        <f t="shared" si="10"/>
        <v>41184</v>
      </c>
      <c r="AE37" s="48">
        <f t="shared" si="11"/>
        <v>11748.775896</v>
      </c>
      <c r="AF37" s="49">
        <v>10296</v>
      </c>
      <c r="AG37" s="49">
        <v>2937.193974</v>
      </c>
      <c r="AH37" s="53">
        <f t="shared" si="12"/>
        <v>0.28527525</v>
      </c>
      <c r="AI37" s="41">
        <f t="shared" si="13"/>
        <v>1.11719502719503</v>
      </c>
      <c r="AJ37" s="41">
        <f t="shared" si="14"/>
        <v>1.00531494553584</v>
      </c>
      <c r="AK37" s="48">
        <v>300</v>
      </c>
      <c r="AL37" s="48">
        <f t="shared" si="15"/>
        <v>51480</v>
      </c>
      <c r="AM37" s="48">
        <f t="shared" si="16"/>
        <v>13511.0922804</v>
      </c>
      <c r="AN37" s="54">
        <f t="shared" si="17"/>
        <v>0.893756021756022</v>
      </c>
      <c r="AO37" s="54">
        <f t="shared" si="18"/>
        <v>0.874186909161598</v>
      </c>
      <c r="AP37" s="49"/>
      <c r="AQ37" s="49">
        <v>12870</v>
      </c>
      <c r="AR37" s="49">
        <v>3377.7730701</v>
      </c>
      <c r="AS37" s="53">
        <f t="shared" si="19"/>
        <v>0.26245323</v>
      </c>
      <c r="AT37" s="57">
        <v>50</v>
      </c>
    </row>
    <row r="38" s="1" customFormat="1" spans="1:46">
      <c r="A38" s="23">
        <v>37</v>
      </c>
      <c r="B38" s="24">
        <v>101453</v>
      </c>
      <c r="C38" s="24" t="s">
        <v>83</v>
      </c>
      <c r="D38" s="24" t="s">
        <v>54</v>
      </c>
      <c r="E38" s="25">
        <f>VLOOKUP(B38,[3]正式员工人数!$A:$C,3,0)</f>
        <v>2</v>
      </c>
      <c r="F38" s="26">
        <v>3</v>
      </c>
      <c r="G38" s="27">
        <v>100</v>
      </c>
      <c r="H38" s="28">
        <f>VLOOKUP(B38,[1]查询时间段分门店销售汇总!$D$3:$L$145,9,0)</f>
        <v>40324.36</v>
      </c>
      <c r="I38" s="28">
        <f>VLOOKUP(B38,[1]查询时间段分门店销售汇总!$D$3:$M$145,10,0)</f>
        <v>8586.99</v>
      </c>
      <c r="J38" s="32">
        <f t="shared" si="0"/>
        <v>46500</v>
      </c>
      <c r="K38" s="32">
        <f t="shared" si="1"/>
        <v>12175.839</v>
      </c>
      <c r="L38" s="38">
        <v>15500</v>
      </c>
      <c r="M38" s="39">
        <v>4058.613</v>
      </c>
      <c r="N38" s="40">
        <f t="shared" si="2"/>
        <v>0.261846</v>
      </c>
      <c r="O38" s="40">
        <f t="shared" si="3"/>
        <v>0.867190537634409</v>
      </c>
      <c r="P38" s="40">
        <f t="shared" si="4"/>
        <v>0.705248320054166</v>
      </c>
      <c r="Q38" s="43"/>
      <c r="R38" s="43"/>
      <c r="S38" s="43">
        <f t="shared" si="5"/>
        <v>51150</v>
      </c>
      <c r="T38" s="43">
        <f t="shared" si="6"/>
        <v>12054.08061</v>
      </c>
      <c r="U38" s="38">
        <v>17050</v>
      </c>
      <c r="V38" s="39">
        <v>4018.02687</v>
      </c>
      <c r="W38" s="40">
        <f t="shared" si="7"/>
        <v>0.2356614</v>
      </c>
      <c r="X38" s="40">
        <f t="shared" si="8"/>
        <v>0.788355034213099</v>
      </c>
      <c r="Y38" s="40">
        <f t="shared" si="9"/>
        <v>0.712372040458754</v>
      </c>
      <c r="Z38" s="43"/>
      <c r="AA38" s="43"/>
      <c r="AB38" s="47">
        <f>VLOOKUP(B38,[2]查询时间段分门店销售汇总!$D$3:$L$145,9,0)</f>
        <v>33918.31</v>
      </c>
      <c r="AC38" s="47">
        <f>VLOOKUP(B38,[2]查询时间段分门店销售汇总!$D$3:$M$145,10,0)</f>
        <v>7643.68</v>
      </c>
      <c r="AD38" s="48">
        <f t="shared" si="10"/>
        <v>40920</v>
      </c>
      <c r="AE38" s="48">
        <f t="shared" si="11"/>
        <v>12054.08061</v>
      </c>
      <c r="AF38" s="49">
        <v>10230</v>
      </c>
      <c r="AG38" s="49">
        <v>3013.5201525</v>
      </c>
      <c r="AH38" s="53">
        <f t="shared" si="12"/>
        <v>0.29457675</v>
      </c>
      <c r="AI38" s="53">
        <f t="shared" si="13"/>
        <v>0.828893206256109</v>
      </c>
      <c r="AJ38" s="53">
        <f t="shared" si="14"/>
        <v>0.634115553670584</v>
      </c>
      <c r="AK38" s="48"/>
      <c r="AL38" s="48">
        <f t="shared" si="15"/>
        <v>51150</v>
      </c>
      <c r="AM38" s="48">
        <f t="shared" si="16"/>
        <v>13862.1927015</v>
      </c>
      <c r="AN38" s="54">
        <f t="shared" si="17"/>
        <v>0.663114565004888</v>
      </c>
      <c r="AO38" s="54">
        <f t="shared" si="18"/>
        <v>0.551404829278769</v>
      </c>
      <c r="AP38" s="49"/>
      <c r="AQ38" s="49">
        <v>12787.5</v>
      </c>
      <c r="AR38" s="49">
        <v>3465.548175375</v>
      </c>
      <c r="AS38" s="53">
        <f t="shared" si="19"/>
        <v>0.27101061</v>
      </c>
      <c r="AT38" s="57">
        <v>50</v>
      </c>
    </row>
    <row r="39" s="1" customFormat="1" spans="1:46">
      <c r="A39" s="23">
        <v>38</v>
      </c>
      <c r="B39" s="24">
        <v>120844</v>
      </c>
      <c r="C39" s="24" t="s">
        <v>93</v>
      </c>
      <c r="D39" s="24" t="s">
        <v>54</v>
      </c>
      <c r="E39" s="25">
        <f>VLOOKUP(B39,[3]正式员工人数!$A:$C,3,0)</f>
        <v>2</v>
      </c>
      <c r="F39" s="26">
        <v>4</v>
      </c>
      <c r="G39" s="27">
        <v>100</v>
      </c>
      <c r="H39" s="28">
        <f>VLOOKUP(B39,[1]查询时间段分门店销售汇总!$D$3:$L$145,9,0)</f>
        <v>45623.78</v>
      </c>
      <c r="I39" s="28">
        <f>VLOOKUP(B39,[1]查询时间段分门店销售汇总!$D$3:$M$145,10,0)</f>
        <v>6648.1</v>
      </c>
      <c r="J39" s="32">
        <f t="shared" si="0"/>
        <v>41760</v>
      </c>
      <c r="K39" s="32">
        <f t="shared" si="1"/>
        <v>7349.76</v>
      </c>
      <c r="L39" s="38">
        <v>13920</v>
      </c>
      <c r="M39" s="39">
        <v>2449.92</v>
      </c>
      <c r="N39" s="40">
        <f t="shared" si="2"/>
        <v>0.176</v>
      </c>
      <c r="O39" s="41">
        <f t="shared" si="3"/>
        <v>1.09252346743295</v>
      </c>
      <c r="P39" s="40">
        <f t="shared" si="4"/>
        <v>0.90453293712992</v>
      </c>
      <c r="Q39" s="43">
        <f>E39*70</f>
        <v>140</v>
      </c>
      <c r="R39" s="43"/>
      <c r="S39" s="43">
        <f t="shared" si="5"/>
        <v>45936</v>
      </c>
      <c r="T39" s="43">
        <f t="shared" si="6"/>
        <v>7276.2624</v>
      </c>
      <c r="U39" s="38">
        <v>15312</v>
      </c>
      <c r="V39" s="39">
        <v>2425.4208</v>
      </c>
      <c r="W39" s="40">
        <f t="shared" si="7"/>
        <v>0.1584</v>
      </c>
      <c r="X39" s="40">
        <f t="shared" si="8"/>
        <v>0.993203152211773</v>
      </c>
      <c r="Y39" s="40">
        <f t="shared" si="9"/>
        <v>0.913669633464566</v>
      </c>
      <c r="Z39" s="43"/>
      <c r="AA39" s="43"/>
      <c r="AB39" s="47">
        <f>VLOOKUP(B39,[2]查询时间段分门店销售汇总!$D$3:$L$145,9,0)</f>
        <v>25496.26</v>
      </c>
      <c r="AC39" s="47">
        <f>VLOOKUP(B39,[2]查询时间段分门店销售汇总!$D$3:$M$145,10,0)</f>
        <v>4950.64</v>
      </c>
      <c r="AD39" s="48">
        <f t="shared" si="10"/>
        <v>36748.8</v>
      </c>
      <c r="AE39" s="48">
        <f t="shared" si="11"/>
        <v>7276.2624</v>
      </c>
      <c r="AF39" s="49">
        <v>9187.2</v>
      </c>
      <c r="AG39" s="49">
        <v>1819.0656</v>
      </c>
      <c r="AH39" s="53">
        <f t="shared" si="12"/>
        <v>0.198</v>
      </c>
      <c r="AI39" s="53">
        <f t="shared" si="13"/>
        <v>0.693798436955764</v>
      </c>
      <c r="AJ39" s="53">
        <f t="shared" si="14"/>
        <v>0.680382279781444</v>
      </c>
      <c r="AK39" s="48"/>
      <c r="AL39" s="48">
        <f t="shared" si="15"/>
        <v>45936</v>
      </c>
      <c r="AM39" s="48">
        <f t="shared" si="16"/>
        <v>8367.70176</v>
      </c>
      <c r="AN39" s="54">
        <f t="shared" si="17"/>
        <v>0.555038749564612</v>
      </c>
      <c r="AO39" s="54">
        <f t="shared" si="18"/>
        <v>0.591636765027343</v>
      </c>
      <c r="AP39" s="49"/>
      <c r="AQ39" s="49">
        <v>11484</v>
      </c>
      <c r="AR39" s="49">
        <v>2091.92544</v>
      </c>
      <c r="AS39" s="53">
        <f t="shared" si="19"/>
        <v>0.18216</v>
      </c>
      <c r="AT39" s="57">
        <v>50</v>
      </c>
    </row>
    <row r="40" s="1" customFormat="1" spans="1:46">
      <c r="A40" s="23">
        <v>39</v>
      </c>
      <c r="B40" s="24">
        <v>114286</v>
      </c>
      <c r="C40" s="24" t="s">
        <v>91</v>
      </c>
      <c r="D40" s="24" t="s">
        <v>54</v>
      </c>
      <c r="E40" s="25">
        <f>VLOOKUP(B40,[3]正式员工人数!$A:$C,3,0)</f>
        <v>2</v>
      </c>
      <c r="F40" s="26">
        <v>4</v>
      </c>
      <c r="G40" s="27">
        <v>100</v>
      </c>
      <c r="H40" s="28">
        <f>VLOOKUP(B40,[1]查询时间段分门店销售汇总!$D$3:$L$145,9,0)</f>
        <v>44028.43</v>
      </c>
      <c r="I40" s="28">
        <f>VLOOKUP(B40,[1]查询时间段分门店销售汇总!$D$3:$M$145,10,0)</f>
        <v>9580.92</v>
      </c>
      <c r="J40" s="32">
        <f t="shared" si="0"/>
        <v>36000</v>
      </c>
      <c r="K40" s="32">
        <f t="shared" si="1"/>
        <v>7674.264</v>
      </c>
      <c r="L40" s="38">
        <v>12000</v>
      </c>
      <c r="M40" s="39">
        <v>2558.088</v>
      </c>
      <c r="N40" s="40">
        <f t="shared" si="2"/>
        <v>0.213174</v>
      </c>
      <c r="O40" s="41">
        <f t="shared" si="3"/>
        <v>1.22301194444444</v>
      </c>
      <c r="P40" s="41">
        <f t="shared" si="4"/>
        <v>1.24844805964455</v>
      </c>
      <c r="Q40" s="43"/>
      <c r="R40" s="43"/>
      <c r="S40" s="43">
        <f t="shared" si="5"/>
        <v>39600</v>
      </c>
      <c r="T40" s="43">
        <f t="shared" si="6"/>
        <v>7597.52136</v>
      </c>
      <c r="U40" s="38">
        <v>13200</v>
      </c>
      <c r="V40" s="39">
        <v>2532.50712</v>
      </c>
      <c r="W40" s="40">
        <f t="shared" si="7"/>
        <v>0.1918566</v>
      </c>
      <c r="X40" s="41">
        <f t="shared" si="8"/>
        <v>1.11182904040404</v>
      </c>
      <c r="Y40" s="41">
        <f t="shared" si="9"/>
        <v>1.2610586461056</v>
      </c>
      <c r="Z40" s="43">
        <f>150*E40</f>
        <v>300</v>
      </c>
      <c r="AA40" s="43">
        <f t="shared" si="25"/>
        <v>571.9968</v>
      </c>
      <c r="AB40" s="47">
        <f>VLOOKUP(B40,[2]查询时间段分门店销售汇总!$D$3:$L$145,9,0)</f>
        <v>26491.05</v>
      </c>
      <c r="AC40" s="47">
        <f>VLOOKUP(B40,[2]查询时间段分门店销售汇总!$D$3:$M$145,10,0)</f>
        <v>5580.38</v>
      </c>
      <c r="AD40" s="48">
        <f t="shared" si="10"/>
        <v>31680</v>
      </c>
      <c r="AE40" s="48">
        <f t="shared" si="11"/>
        <v>7597.52136</v>
      </c>
      <c r="AF40" s="49">
        <v>7920</v>
      </c>
      <c r="AG40" s="49">
        <v>1899.38034</v>
      </c>
      <c r="AH40" s="53">
        <f t="shared" si="12"/>
        <v>0.23982075</v>
      </c>
      <c r="AI40" s="53">
        <f t="shared" si="13"/>
        <v>0.836207386363636</v>
      </c>
      <c r="AJ40" s="53">
        <f t="shared" si="14"/>
        <v>0.734500073850401</v>
      </c>
      <c r="AK40" s="48"/>
      <c r="AL40" s="48">
        <f t="shared" si="15"/>
        <v>39600</v>
      </c>
      <c r="AM40" s="48">
        <f t="shared" si="16"/>
        <v>8737.149564</v>
      </c>
      <c r="AN40" s="54">
        <f t="shared" si="17"/>
        <v>0.668965909090909</v>
      </c>
      <c r="AO40" s="54">
        <f t="shared" si="18"/>
        <v>0.638695716391653</v>
      </c>
      <c r="AP40" s="49"/>
      <c r="AQ40" s="49">
        <v>9900</v>
      </c>
      <c r="AR40" s="49">
        <v>2184.287391</v>
      </c>
      <c r="AS40" s="53">
        <f t="shared" si="19"/>
        <v>0.22063509</v>
      </c>
      <c r="AT40" s="57">
        <v>50</v>
      </c>
    </row>
    <row r="41" s="1" customFormat="1" spans="1:46">
      <c r="A41" s="23">
        <v>40</v>
      </c>
      <c r="B41" s="24">
        <v>752</v>
      </c>
      <c r="C41" s="24" t="s">
        <v>125</v>
      </c>
      <c r="D41" s="24" t="s">
        <v>54</v>
      </c>
      <c r="E41" s="25">
        <f>VLOOKUP(B41,[3]正式员工人数!$A:$C,3,0)</f>
        <v>3</v>
      </c>
      <c r="F41" s="26">
        <v>5</v>
      </c>
      <c r="G41" s="27">
        <v>100</v>
      </c>
      <c r="H41" s="28">
        <f>VLOOKUP(B41,[1]查询时间段分门店销售汇总!$D$3:$L$145,9,0)</f>
        <v>16195.66</v>
      </c>
      <c r="I41" s="28">
        <f>VLOOKUP(B41,[1]查询时间段分门店销售汇总!$D$3:$M$145,10,0)</f>
        <v>2890.71</v>
      </c>
      <c r="J41" s="32">
        <f t="shared" si="0"/>
        <v>28800</v>
      </c>
      <c r="K41" s="32">
        <f t="shared" si="1"/>
        <v>6993.0432</v>
      </c>
      <c r="L41" s="38">
        <v>9600</v>
      </c>
      <c r="M41" s="39">
        <v>2331.0144</v>
      </c>
      <c r="N41" s="40">
        <f t="shared" si="2"/>
        <v>0.242814</v>
      </c>
      <c r="O41" s="40">
        <f t="shared" si="3"/>
        <v>0.562349305555556</v>
      </c>
      <c r="P41" s="40">
        <f t="shared" si="4"/>
        <v>0.413369389738648</v>
      </c>
      <c r="Q41" s="43"/>
      <c r="R41" s="43"/>
      <c r="S41" s="43">
        <f t="shared" si="5"/>
        <v>31680</v>
      </c>
      <c r="T41" s="43">
        <f t="shared" si="6"/>
        <v>6923.112768</v>
      </c>
      <c r="U41" s="38">
        <v>10560</v>
      </c>
      <c r="V41" s="39">
        <v>2307.704256</v>
      </c>
      <c r="W41" s="40">
        <f t="shared" si="7"/>
        <v>0.2185326</v>
      </c>
      <c r="X41" s="40">
        <f t="shared" si="8"/>
        <v>0.511226641414141</v>
      </c>
      <c r="Y41" s="40">
        <f t="shared" si="9"/>
        <v>0.417544838119846</v>
      </c>
      <c r="Z41" s="43"/>
      <c r="AA41" s="43"/>
      <c r="AB41" s="47">
        <f>VLOOKUP(B41,[2]查询时间段分门店销售汇总!$D$3:$L$145,9,0)</f>
        <v>17810.6</v>
      </c>
      <c r="AC41" s="47">
        <f>VLOOKUP(B41,[2]查询时间段分门店销售汇总!$D$3:$M$145,10,0)</f>
        <v>3339.09</v>
      </c>
      <c r="AD41" s="48">
        <f t="shared" si="10"/>
        <v>25344</v>
      </c>
      <c r="AE41" s="48">
        <f t="shared" si="11"/>
        <v>6923.112768</v>
      </c>
      <c r="AF41" s="49">
        <v>6336</v>
      </c>
      <c r="AG41" s="49">
        <v>1730.778192</v>
      </c>
      <c r="AH41" s="53">
        <f t="shared" si="12"/>
        <v>0.27316575</v>
      </c>
      <c r="AI41" s="53">
        <f t="shared" si="13"/>
        <v>0.702754103535354</v>
      </c>
      <c r="AJ41" s="53">
        <f t="shared" si="14"/>
        <v>0.482310502789141</v>
      </c>
      <c r="AK41" s="48"/>
      <c r="AL41" s="48">
        <f t="shared" si="15"/>
        <v>31680</v>
      </c>
      <c r="AM41" s="48">
        <f t="shared" si="16"/>
        <v>7961.5796832</v>
      </c>
      <c r="AN41" s="54">
        <f t="shared" si="17"/>
        <v>0.562203282828283</v>
      </c>
      <c r="AO41" s="54">
        <f t="shared" si="18"/>
        <v>0.419400437207949</v>
      </c>
      <c r="AP41" s="49"/>
      <c r="AQ41" s="49">
        <v>7920</v>
      </c>
      <c r="AR41" s="49">
        <v>1990.3949208</v>
      </c>
      <c r="AS41" s="53">
        <f t="shared" si="19"/>
        <v>0.25131249</v>
      </c>
      <c r="AT41" s="57">
        <v>40</v>
      </c>
    </row>
    <row r="42" s="1" customFormat="1" spans="1:46">
      <c r="A42" s="23">
        <v>41</v>
      </c>
      <c r="B42" s="24">
        <v>112888</v>
      </c>
      <c r="C42" s="24" t="s">
        <v>131</v>
      </c>
      <c r="D42" s="24" t="s">
        <v>54</v>
      </c>
      <c r="E42" s="25">
        <f>VLOOKUP(B42,[3]正式员工人数!$A:$C,3,0)</f>
        <v>2</v>
      </c>
      <c r="F42" s="26">
        <v>5</v>
      </c>
      <c r="G42" s="27">
        <v>100</v>
      </c>
      <c r="H42" s="28">
        <f>VLOOKUP(B42,[1]查询时间段分门店销售汇总!$D$3:$L$145,9,0)</f>
        <v>23756.88</v>
      </c>
      <c r="I42" s="28">
        <f>VLOOKUP(B42,[1]查询时间段分门店销售汇总!$D$3:$M$145,10,0)</f>
        <v>4023.26</v>
      </c>
      <c r="J42" s="32">
        <f t="shared" si="0"/>
        <v>28800</v>
      </c>
      <c r="K42" s="32">
        <f t="shared" si="1"/>
        <v>7413.12</v>
      </c>
      <c r="L42" s="38">
        <v>9600</v>
      </c>
      <c r="M42" s="39">
        <v>2471.04</v>
      </c>
      <c r="N42" s="40">
        <f t="shared" si="2"/>
        <v>0.2574</v>
      </c>
      <c r="O42" s="40">
        <f t="shared" si="3"/>
        <v>0.824891666666667</v>
      </c>
      <c r="P42" s="40">
        <f t="shared" si="4"/>
        <v>0.54272155313822</v>
      </c>
      <c r="Q42" s="43"/>
      <c r="R42" s="43"/>
      <c r="S42" s="43">
        <f t="shared" si="5"/>
        <v>31680</v>
      </c>
      <c r="T42" s="43">
        <f t="shared" si="6"/>
        <v>7338.9888</v>
      </c>
      <c r="U42" s="38">
        <v>10560</v>
      </c>
      <c r="V42" s="39">
        <v>2446.3296</v>
      </c>
      <c r="W42" s="40">
        <f t="shared" si="7"/>
        <v>0.23166</v>
      </c>
      <c r="X42" s="40">
        <f t="shared" si="8"/>
        <v>0.749901515151515</v>
      </c>
      <c r="Y42" s="40">
        <f t="shared" si="9"/>
        <v>0.548203589028505</v>
      </c>
      <c r="Z42" s="43"/>
      <c r="AA42" s="43"/>
      <c r="AB42" s="47">
        <f>VLOOKUP(B42,[2]查询时间段分门店销售汇总!$D$3:$L$145,9,0)</f>
        <v>14783.04</v>
      </c>
      <c r="AC42" s="47">
        <f>VLOOKUP(B42,[2]查询时间段分门店销售汇总!$D$3:$M$145,10,0)</f>
        <v>4502.42</v>
      </c>
      <c r="AD42" s="48">
        <f t="shared" si="10"/>
        <v>25344</v>
      </c>
      <c r="AE42" s="48">
        <f t="shared" si="11"/>
        <v>7338.9888</v>
      </c>
      <c r="AF42" s="49">
        <v>6336</v>
      </c>
      <c r="AG42" s="49">
        <v>1834.7472</v>
      </c>
      <c r="AH42" s="53">
        <f t="shared" si="12"/>
        <v>0.289575</v>
      </c>
      <c r="AI42" s="53">
        <f t="shared" si="13"/>
        <v>0.583295454545455</v>
      </c>
      <c r="AJ42" s="53">
        <f t="shared" si="14"/>
        <v>0.613493237651487</v>
      </c>
      <c r="AK42" s="48"/>
      <c r="AL42" s="48">
        <f t="shared" si="15"/>
        <v>31680</v>
      </c>
      <c r="AM42" s="48">
        <f t="shared" si="16"/>
        <v>8439.83712</v>
      </c>
      <c r="AN42" s="54">
        <f t="shared" si="17"/>
        <v>0.466636363636364</v>
      </c>
      <c r="AO42" s="54">
        <f t="shared" si="18"/>
        <v>0.53347238056651</v>
      </c>
      <c r="AP42" s="49"/>
      <c r="AQ42" s="49">
        <v>7920</v>
      </c>
      <c r="AR42" s="49">
        <v>2109.95928</v>
      </c>
      <c r="AS42" s="53">
        <f t="shared" si="19"/>
        <v>0.266409</v>
      </c>
      <c r="AT42" s="57">
        <v>40</v>
      </c>
    </row>
    <row r="43" s="1" customFormat="1" spans="1:46">
      <c r="A43" s="23">
        <v>42</v>
      </c>
      <c r="B43" s="24">
        <v>570</v>
      </c>
      <c r="C43" s="24" t="s">
        <v>132</v>
      </c>
      <c r="D43" s="24" t="s">
        <v>54</v>
      </c>
      <c r="E43" s="25">
        <f>VLOOKUP(B43,[3]正式员工人数!$A:$C,3,0)</f>
        <v>2</v>
      </c>
      <c r="F43" s="26">
        <v>5</v>
      </c>
      <c r="G43" s="27">
        <v>100</v>
      </c>
      <c r="H43" s="28">
        <f>VLOOKUP(B43,[1]查询时间段分门店销售汇总!$D$3:$L$145,9,0)</f>
        <v>31315.58</v>
      </c>
      <c r="I43" s="28">
        <f>VLOOKUP(B43,[1]查询时间段分门店销售汇总!$D$3:$M$145,10,0)</f>
        <v>8276.74</v>
      </c>
      <c r="J43" s="32">
        <f t="shared" si="0"/>
        <v>28800</v>
      </c>
      <c r="K43" s="32">
        <f t="shared" si="1"/>
        <v>6757.1712</v>
      </c>
      <c r="L43" s="38">
        <v>9600</v>
      </c>
      <c r="M43" s="39">
        <v>2252.3904</v>
      </c>
      <c r="N43" s="40">
        <f t="shared" si="2"/>
        <v>0.234624</v>
      </c>
      <c r="O43" s="41">
        <f t="shared" si="3"/>
        <v>1.08734652777778</v>
      </c>
      <c r="P43" s="41">
        <f t="shared" si="4"/>
        <v>1.224882388654</v>
      </c>
      <c r="Q43" s="43">
        <f>E43*70</f>
        <v>140</v>
      </c>
      <c r="R43" s="43"/>
      <c r="S43" s="43">
        <f t="shared" si="5"/>
        <v>31680</v>
      </c>
      <c r="T43" s="43">
        <f t="shared" si="6"/>
        <v>6689.599488</v>
      </c>
      <c r="U43" s="38">
        <v>10560</v>
      </c>
      <c r="V43" s="39">
        <v>2229.866496</v>
      </c>
      <c r="W43" s="40">
        <f t="shared" si="7"/>
        <v>0.2111616</v>
      </c>
      <c r="X43" s="40">
        <f t="shared" si="8"/>
        <v>0.988496843434344</v>
      </c>
      <c r="Y43" s="41">
        <f t="shared" si="9"/>
        <v>1.23725493803434</v>
      </c>
      <c r="Z43" s="43"/>
      <c r="AA43" s="43">
        <f t="shared" ref="AA43:AA46" si="26">(I43-K43)*0.3</f>
        <v>455.87064</v>
      </c>
      <c r="AB43" s="47">
        <f>VLOOKUP(B43,[2]查询时间段分门店销售汇总!$D$3:$L$145,9,0)</f>
        <v>23070.05</v>
      </c>
      <c r="AC43" s="47">
        <f>VLOOKUP(B43,[2]查询时间段分门店销售汇总!$D$3:$M$145,10,0)</f>
        <v>6520.53</v>
      </c>
      <c r="AD43" s="48">
        <f t="shared" si="10"/>
        <v>25344</v>
      </c>
      <c r="AE43" s="48">
        <f t="shared" si="11"/>
        <v>6689.599488</v>
      </c>
      <c r="AF43" s="49">
        <v>6336</v>
      </c>
      <c r="AG43" s="49">
        <v>1672.399872</v>
      </c>
      <c r="AH43" s="53">
        <f t="shared" si="12"/>
        <v>0.263952</v>
      </c>
      <c r="AI43" s="53">
        <f t="shared" si="13"/>
        <v>0.910276594065657</v>
      </c>
      <c r="AJ43" s="53">
        <f t="shared" si="14"/>
        <v>0.974726515645177</v>
      </c>
      <c r="AK43" s="48"/>
      <c r="AL43" s="48">
        <f t="shared" si="15"/>
        <v>31680</v>
      </c>
      <c r="AM43" s="48">
        <f t="shared" si="16"/>
        <v>7693.0394112</v>
      </c>
      <c r="AN43" s="54">
        <f t="shared" si="17"/>
        <v>0.728221275252525</v>
      </c>
      <c r="AO43" s="54">
        <f t="shared" si="18"/>
        <v>0.847588274474067</v>
      </c>
      <c r="AP43" s="49"/>
      <c r="AQ43" s="49">
        <v>7920</v>
      </c>
      <c r="AR43" s="49">
        <v>1923.2598528</v>
      </c>
      <c r="AS43" s="53">
        <f t="shared" si="19"/>
        <v>0.24283584</v>
      </c>
      <c r="AT43" s="57">
        <v>40</v>
      </c>
    </row>
    <row r="44" s="1" customFormat="1" spans="1:46">
      <c r="A44" s="23">
        <v>43</v>
      </c>
      <c r="B44" s="24">
        <v>113833</v>
      </c>
      <c r="C44" s="24" t="s">
        <v>158</v>
      </c>
      <c r="D44" s="24" t="s">
        <v>54</v>
      </c>
      <c r="E44" s="25">
        <f>VLOOKUP(B44,[3]正式员工人数!$A:$C,3,0)</f>
        <v>2</v>
      </c>
      <c r="F44" s="26">
        <v>6</v>
      </c>
      <c r="G44" s="27">
        <v>100</v>
      </c>
      <c r="H44" s="28">
        <f>VLOOKUP(B44,[1]查询时间段分门店销售汇总!$D$3:$L$145,9,0)</f>
        <v>30234.43</v>
      </c>
      <c r="I44" s="28">
        <f>VLOOKUP(B44,[1]查询时间段分门店销售汇总!$D$3:$M$145,10,0)</f>
        <v>7074.2</v>
      </c>
      <c r="J44" s="32">
        <f t="shared" si="0"/>
        <v>26280</v>
      </c>
      <c r="K44" s="32">
        <f t="shared" si="1"/>
        <v>6559.488</v>
      </c>
      <c r="L44" s="38">
        <v>8760</v>
      </c>
      <c r="M44" s="39">
        <v>2186.496</v>
      </c>
      <c r="N44" s="40">
        <f t="shared" si="2"/>
        <v>0.2496</v>
      </c>
      <c r="O44" s="41">
        <f t="shared" si="3"/>
        <v>1.15047298325723</v>
      </c>
      <c r="P44" s="41">
        <f t="shared" si="4"/>
        <v>1.07846831947859</v>
      </c>
      <c r="Q44" s="43"/>
      <c r="R44" s="43"/>
      <c r="S44" s="43">
        <f t="shared" si="5"/>
        <v>28908</v>
      </c>
      <c r="T44" s="43">
        <f t="shared" si="6"/>
        <v>6493.89312</v>
      </c>
      <c r="U44" s="38">
        <v>9636</v>
      </c>
      <c r="V44" s="39">
        <v>2164.63104</v>
      </c>
      <c r="W44" s="40">
        <f t="shared" si="7"/>
        <v>0.22464</v>
      </c>
      <c r="X44" s="41">
        <f t="shared" si="8"/>
        <v>1.04588453023385</v>
      </c>
      <c r="Y44" s="41">
        <f t="shared" si="9"/>
        <v>1.08936193886727</v>
      </c>
      <c r="Z44" s="43">
        <f t="shared" ref="Z44:Z49" si="27">150*E44</f>
        <v>300</v>
      </c>
      <c r="AA44" s="43">
        <f t="shared" si="26"/>
        <v>154.4136</v>
      </c>
      <c r="AB44" s="47">
        <f>VLOOKUP(B44,[2]查询时间段分门店销售汇总!$D$3:$L$145,9,0)</f>
        <v>26943.52</v>
      </c>
      <c r="AC44" s="47">
        <f>VLOOKUP(B44,[2]查询时间段分门店销售汇总!$D$3:$M$145,10,0)</f>
        <v>6228.88</v>
      </c>
      <c r="AD44" s="48">
        <f t="shared" si="10"/>
        <v>23126.4</v>
      </c>
      <c r="AE44" s="48">
        <f t="shared" si="11"/>
        <v>6493.89312</v>
      </c>
      <c r="AF44" s="49">
        <v>5781.6</v>
      </c>
      <c r="AG44" s="49">
        <v>1623.47328</v>
      </c>
      <c r="AH44" s="53">
        <f t="shared" si="12"/>
        <v>0.2808</v>
      </c>
      <c r="AI44" s="53">
        <f t="shared" si="13"/>
        <v>1.16505465615055</v>
      </c>
      <c r="AJ44" s="53">
        <f t="shared" si="14"/>
        <v>0.959190409342616</v>
      </c>
      <c r="AK44" s="48"/>
      <c r="AL44" s="48">
        <f t="shared" si="15"/>
        <v>28908</v>
      </c>
      <c r="AM44" s="48">
        <f t="shared" si="16"/>
        <v>7467.977088</v>
      </c>
      <c r="AN44" s="54">
        <f t="shared" si="17"/>
        <v>0.932043724920437</v>
      </c>
      <c r="AO44" s="54">
        <f t="shared" si="18"/>
        <v>0.834078616819666</v>
      </c>
      <c r="AP44" s="49"/>
      <c r="AQ44" s="49">
        <v>7227</v>
      </c>
      <c r="AR44" s="49">
        <v>1866.994272</v>
      </c>
      <c r="AS44" s="53">
        <f t="shared" si="19"/>
        <v>0.258336</v>
      </c>
      <c r="AT44" s="57">
        <v>40</v>
      </c>
    </row>
    <row r="45" s="1" customFormat="1" spans="1:46">
      <c r="A45" s="23">
        <v>44</v>
      </c>
      <c r="B45" s="24">
        <v>104429</v>
      </c>
      <c r="C45" s="24" t="s">
        <v>146</v>
      </c>
      <c r="D45" s="24" t="s">
        <v>54</v>
      </c>
      <c r="E45" s="25">
        <f>VLOOKUP(B45,[3]正式员工人数!$A:$C,3,0)</f>
        <v>2</v>
      </c>
      <c r="F45" s="26">
        <v>6</v>
      </c>
      <c r="G45" s="27">
        <v>100</v>
      </c>
      <c r="H45" s="28">
        <f>VLOOKUP(B45,[1]查询时间段分门店销售汇总!$D$3:$L$145,9,0)</f>
        <v>22234.14</v>
      </c>
      <c r="I45" s="28">
        <f>VLOOKUP(B45,[1]查询时间段分门店销售汇总!$D$3:$M$145,10,0)</f>
        <v>5170.17</v>
      </c>
      <c r="J45" s="32">
        <f t="shared" si="0"/>
        <v>25200</v>
      </c>
      <c r="K45" s="32">
        <f t="shared" si="1"/>
        <v>4479.6024</v>
      </c>
      <c r="L45" s="38">
        <v>8400</v>
      </c>
      <c r="M45" s="39">
        <v>1493.2008</v>
      </c>
      <c r="N45" s="40">
        <f t="shared" si="2"/>
        <v>0.177762</v>
      </c>
      <c r="O45" s="40">
        <f t="shared" si="3"/>
        <v>0.882307142857143</v>
      </c>
      <c r="P45" s="41">
        <f t="shared" si="4"/>
        <v>1.15415823511479</v>
      </c>
      <c r="Q45" s="43"/>
      <c r="R45" s="43"/>
      <c r="S45" s="43">
        <f t="shared" si="5"/>
        <v>27720</v>
      </c>
      <c r="T45" s="43">
        <f t="shared" si="6"/>
        <v>4434.806376</v>
      </c>
      <c r="U45" s="38">
        <v>9240</v>
      </c>
      <c r="V45" s="39">
        <v>1478.268792</v>
      </c>
      <c r="W45" s="40">
        <f t="shared" si="7"/>
        <v>0.1599858</v>
      </c>
      <c r="X45" s="40">
        <f t="shared" si="8"/>
        <v>0.802097402597403</v>
      </c>
      <c r="Y45" s="41">
        <f t="shared" si="9"/>
        <v>1.16581639910585</v>
      </c>
      <c r="Z45" s="43"/>
      <c r="AA45" s="43">
        <f t="shared" si="26"/>
        <v>207.17028</v>
      </c>
      <c r="AB45" s="47">
        <f>VLOOKUP(B45,[2]查询时间段分门店销售汇总!$D$3:$L$145,9,0)</f>
        <v>17675.85</v>
      </c>
      <c r="AC45" s="47">
        <f>VLOOKUP(B45,[2]查询时间段分门店销售汇总!$D$3:$M$145,10,0)</f>
        <v>2635.15</v>
      </c>
      <c r="AD45" s="48">
        <f t="shared" si="10"/>
        <v>22176</v>
      </c>
      <c r="AE45" s="48">
        <f t="shared" si="11"/>
        <v>4434.806376</v>
      </c>
      <c r="AF45" s="49">
        <v>5544</v>
      </c>
      <c r="AG45" s="49">
        <v>1108.701594</v>
      </c>
      <c r="AH45" s="53">
        <f t="shared" si="12"/>
        <v>0.19998225</v>
      </c>
      <c r="AI45" s="53">
        <f t="shared" si="13"/>
        <v>0.797071158008658</v>
      </c>
      <c r="AJ45" s="53">
        <f t="shared" si="14"/>
        <v>0.594197305717953</v>
      </c>
      <c r="AK45" s="48"/>
      <c r="AL45" s="48">
        <f t="shared" si="15"/>
        <v>27720</v>
      </c>
      <c r="AM45" s="48">
        <f t="shared" si="16"/>
        <v>5100.0273324</v>
      </c>
      <c r="AN45" s="54">
        <f t="shared" si="17"/>
        <v>0.637656926406926</v>
      </c>
      <c r="AO45" s="54">
        <f t="shared" si="18"/>
        <v>0.516693309319959</v>
      </c>
      <c r="AP45" s="49"/>
      <c r="AQ45" s="49">
        <v>6930</v>
      </c>
      <c r="AR45" s="49">
        <v>1275.0068331</v>
      </c>
      <c r="AS45" s="53">
        <f t="shared" si="19"/>
        <v>0.18398367</v>
      </c>
      <c r="AT45" s="57">
        <v>40</v>
      </c>
    </row>
    <row r="46" s="1" customFormat="1" spans="1:46">
      <c r="A46" s="23">
        <v>45</v>
      </c>
      <c r="B46" s="24">
        <v>118951</v>
      </c>
      <c r="C46" s="24" t="s">
        <v>145</v>
      </c>
      <c r="D46" s="24" t="s">
        <v>54</v>
      </c>
      <c r="E46" s="25">
        <f>VLOOKUP(B46,[3]正式员工人数!$A:$C,3,0)</f>
        <v>2</v>
      </c>
      <c r="F46" s="26">
        <v>6</v>
      </c>
      <c r="G46" s="27">
        <v>100</v>
      </c>
      <c r="H46" s="28">
        <f>VLOOKUP(B46,[1]查询时间段分门店销售汇总!$D$3:$L$145,9,0)</f>
        <v>23666.21</v>
      </c>
      <c r="I46" s="28">
        <f>VLOOKUP(B46,[1]查询时间段分门店销售汇总!$D$3:$M$145,10,0)</f>
        <v>8439.84</v>
      </c>
      <c r="J46" s="32">
        <f t="shared" si="0"/>
        <v>25200</v>
      </c>
      <c r="K46" s="32">
        <f t="shared" si="1"/>
        <v>6079.6008</v>
      </c>
      <c r="L46" s="38">
        <v>8400</v>
      </c>
      <c r="M46" s="39">
        <v>2026.5336</v>
      </c>
      <c r="N46" s="40">
        <f t="shared" si="2"/>
        <v>0.241254</v>
      </c>
      <c r="O46" s="40">
        <f t="shared" si="3"/>
        <v>0.939135317460317</v>
      </c>
      <c r="P46" s="41">
        <f t="shared" si="4"/>
        <v>1.38822272672903</v>
      </c>
      <c r="Q46" s="43"/>
      <c r="R46" s="43"/>
      <c r="S46" s="43">
        <f t="shared" si="5"/>
        <v>27720</v>
      </c>
      <c r="T46" s="43">
        <f t="shared" si="6"/>
        <v>6018.804792</v>
      </c>
      <c r="U46" s="38">
        <v>9240</v>
      </c>
      <c r="V46" s="39">
        <v>2006.268264</v>
      </c>
      <c r="W46" s="40">
        <f t="shared" si="7"/>
        <v>0.2171286</v>
      </c>
      <c r="X46" s="40">
        <f t="shared" si="8"/>
        <v>0.85375937950938</v>
      </c>
      <c r="Y46" s="41">
        <f t="shared" si="9"/>
        <v>1.40224517851417</v>
      </c>
      <c r="Z46" s="43"/>
      <c r="AA46" s="43">
        <f t="shared" si="26"/>
        <v>708.07176</v>
      </c>
      <c r="AB46" s="47">
        <f>VLOOKUP(B46,[2]查询时间段分门店销售汇总!$D$3:$L$145,9,0)</f>
        <v>19264.61</v>
      </c>
      <c r="AC46" s="47">
        <f>VLOOKUP(B46,[2]查询时间段分门店销售汇总!$D$3:$M$145,10,0)</f>
        <v>6109.49</v>
      </c>
      <c r="AD46" s="48">
        <f t="shared" si="10"/>
        <v>22176</v>
      </c>
      <c r="AE46" s="48">
        <f t="shared" si="11"/>
        <v>6018.804792</v>
      </c>
      <c r="AF46" s="49">
        <v>5544</v>
      </c>
      <c r="AG46" s="49">
        <v>1504.701198</v>
      </c>
      <c r="AH46" s="53">
        <f t="shared" si="12"/>
        <v>0.27141075</v>
      </c>
      <c r="AI46" s="53">
        <f t="shared" si="13"/>
        <v>0.868714375901876</v>
      </c>
      <c r="AJ46" s="53">
        <f t="shared" si="14"/>
        <v>1.01506697943096</v>
      </c>
      <c r="AK46" s="48"/>
      <c r="AL46" s="48">
        <f t="shared" si="15"/>
        <v>27720</v>
      </c>
      <c r="AM46" s="48">
        <f t="shared" si="16"/>
        <v>6921.6255108</v>
      </c>
      <c r="AN46" s="54">
        <f t="shared" si="17"/>
        <v>0.694971500721501</v>
      </c>
      <c r="AO46" s="54">
        <f t="shared" si="18"/>
        <v>0.882666938635613</v>
      </c>
      <c r="AP46" s="49"/>
      <c r="AQ46" s="49">
        <v>6930</v>
      </c>
      <c r="AR46" s="49">
        <v>1730.4063777</v>
      </c>
      <c r="AS46" s="53">
        <f t="shared" si="19"/>
        <v>0.24969789</v>
      </c>
      <c r="AT46" s="57">
        <v>40</v>
      </c>
    </row>
    <row r="47" s="1" customFormat="1" spans="1:46">
      <c r="A47" s="23">
        <v>46</v>
      </c>
      <c r="B47" s="24">
        <v>113025</v>
      </c>
      <c r="C47" s="24" t="s">
        <v>162</v>
      </c>
      <c r="D47" s="24" t="s">
        <v>54</v>
      </c>
      <c r="E47" s="25">
        <f>VLOOKUP(B47,[3]正式员工人数!$A:$C,3,0)</f>
        <v>2</v>
      </c>
      <c r="F47" s="26">
        <v>7</v>
      </c>
      <c r="G47" s="27">
        <v>50</v>
      </c>
      <c r="H47" s="28">
        <f>VLOOKUP(B47,[1]查询时间段分门店销售汇总!$D$3:$L$145,9,0)</f>
        <v>32664.41</v>
      </c>
      <c r="I47" s="28">
        <f>VLOOKUP(B47,[1]查询时间段分门店销售汇总!$D$3:$M$145,10,0)</f>
        <v>5165.22</v>
      </c>
      <c r="J47" s="32">
        <f t="shared" si="0"/>
        <v>24480</v>
      </c>
      <c r="K47" s="32">
        <f t="shared" si="1"/>
        <v>5172.67296</v>
      </c>
      <c r="L47" s="38">
        <v>8160</v>
      </c>
      <c r="M47" s="39">
        <v>1724.22432</v>
      </c>
      <c r="N47" s="40">
        <f t="shared" si="2"/>
        <v>0.211302</v>
      </c>
      <c r="O47" s="41">
        <f t="shared" si="3"/>
        <v>1.33433047385621</v>
      </c>
      <c r="P47" s="40">
        <f t="shared" si="4"/>
        <v>0.998559166593822</v>
      </c>
      <c r="Q47" s="43"/>
      <c r="R47" s="43"/>
      <c r="S47" s="43">
        <f t="shared" si="5"/>
        <v>26928</v>
      </c>
      <c r="T47" s="43">
        <f t="shared" si="6"/>
        <v>5120.9462304</v>
      </c>
      <c r="U47" s="38">
        <v>8976</v>
      </c>
      <c r="V47" s="39">
        <v>1706.9820768</v>
      </c>
      <c r="W47" s="40">
        <f t="shared" si="7"/>
        <v>0.1901718</v>
      </c>
      <c r="X47" s="41">
        <f t="shared" si="8"/>
        <v>1.21302770350564</v>
      </c>
      <c r="Y47" s="41">
        <f t="shared" si="9"/>
        <v>1.00864562282204</v>
      </c>
      <c r="Z47" s="43">
        <f t="shared" si="27"/>
        <v>300</v>
      </c>
      <c r="AA47" s="43">
        <v>0</v>
      </c>
      <c r="AB47" s="47">
        <f>VLOOKUP(B47,[2]查询时间段分门店销售汇总!$D$3:$L$145,9,0)</f>
        <v>17618.97</v>
      </c>
      <c r="AC47" s="47">
        <f>VLOOKUP(B47,[2]查询时间段分门店销售汇总!$D$3:$M$145,10,0)</f>
        <v>4172.28</v>
      </c>
      <c r="AD47" s="48">
        <f t="shared" si="10"/>
        <v>21542.4</v>
      </c>
      <c r="AE47" s="48">
        <f t="shared" si="11"/>
        <v>5120.9462304</v>
      </c>
      <c r="AF47" s="49">
        <v>5385.6</v>
      </c>
      <c r="AG47" s="49">
        <v>1280.2365576</v>
      </c>
      <c r="AH47" s="53">
        <f t="shared" si="12"/>
        <v>0.23771475</v>
      </c>
      <c r="AI47" s="53">
        <f t="shared" si="13"/>
        <v>0.817874053030303</v>
      </c>
      <c r="AJ47" s="53">
        <f t="shared" si="14"/>
        <v>0.814747863438141</v>
      </c>
      <c r="AK47" s="48"/>
      <c r="AL47" s="48">
        <f t="shared" si="15"/>
        <v>26928</v>
      </c>
      <c r="AM47" s="48">
        <f t="shared" si="16"/>
        <v>5889.08816496</v>
      </c>
      <c r="AN47" s="54">
        <f t="shared" si="17"/>
        <v>0.654299242424242</v>
      </c>
      <c r="AO47" s="54">
        <f t="shared" si="18"/>
        <v>0.708476402989688</v>
      </c>
      <c r="AP47" s="49"/>
      <c r="AQ47" s="49">
        <v>6732</v>
      </c>
      <c r="AR47" s="49">
        <v>1472.27204124</v>
      </c>
      <c r="AS47" s="53">
        <f t="shared" si="19"/>
        <v>0.21869757</v>
      </c>
      <c r="AT47" s="57">
        <v>40</v>
      </c>
    </row>
    <row r="48" s="1" customFormat="1" spans="1:46">
      <c r="A48" s="23">
        <v>47</v>
      </c>
      <c r="B48" s="24">
        <v>116773</v>
      </c>
      <c r="C48" s="24" t="s">
        <v>167</v>
      </c>
      <c r="D48" s="24" t="s">
        <v>54</v>
      </c>
      <c r="E48" s="25">
        <f>VLOOKUP(B48,[3]正式员工人数!$A:$C,3,0)</f>
        <v>2</v>
      </c>
      <c r="F48" s="26">
        <v>7</v>
      </c>
      <c r="G48" s="27">
        <v>50</v>
      </c>
      <c r="H48" s="28">
        <f>VLOOKUP(B48,[1]查询时间段分门店销售汇总!$D$3:$L$145,9,0)</f>
        <v>21165.56</v>
      </c>
      <c r="I48" s="28">
        <f>VLOOKUP(B48,[1]查询时间段分门店销售汇总!$D$3:$M$145,10,0)</f>
        <v>5049.99</v>
      </c>
      <c r="J48" s="32">
        <f t="shared" si="0"/>
        <v>24000</v>
      </c>
      <c r="K48" s="32">
        <f t="shared" si="1"/>
        <v>5990.4</v>
      </c>
      <c r="L48" s="38">
        <v>8000</v>
      </c>
      <c r="M48" s="39">
        <v>1996.8</v>
      </c>
      <c r="N48" s="40">
        <f t="shared" si="2"/>
        <v>0.2496</v>
      </c>
      <c r="O48" s="40">
        <f t="shared" si="3"/>
        <v>0.881898333333333</v>
      </c>
      <c r="P48" s="40">
        <f t="shared" si="4"/>
        <v>0.843013822115385</v>
      </c>
      <c r="Q48" s="43"/>
      <c r="R48" s="43"/>
      <c r="S48" s="43">
        <f t="shared" si="5"/>
        <v>26400</v>
      </c>
      <c r="T48" s="43">
        <f t="shared" si="6"/>
        <v>5930.496</v>
      </c>
      <c r="U48" s="38">
        <v>8800</v>
      </c>
      <c r="V48" s="39">
        <v>1976.832</v>
      </c>
      <c r="W48" s="40">
        <f t="shared" si="7"/>
        <v>0.22464</v>
      </c>
      <c r="X48" s="40">
        <f t="shared" si="8"/>
        <v>0.801725757575758</v>
      </c>
      <c r="Y48" s="40">
        <f t="shared" si="9"/>
        <v>0.851529113247863</v>
      </c>
      <c r="Z48" s="43"/>
      <c r="AA48" s="43"/>
      <c r="AB48" s="47">
        <f>VLOOKUP(B48,[2]查询时间段分门店销售汇总!$D$3:$L$145,9,0)</f>
        <v>17889.75</v>
      </c>
      <c r="AC48" s="47">
        <f>VLOOKUP(B48,[2]查询时间段分门店销售汇总!$D$3:$M$145,10,0)</f>
        <v>5578.69</v>
      </c>
      <c r="AD48" s="48">
        <f t="shared" si="10"/>
        <v>21120</v>
      </c>
      <c r="AE48" s="48">
        <f t="shared" si="11"/>
        <v>5930.496</v>
      </c>
      <c r="AF48" s="49">
        <v>5280</v>
      </c>
      <c r="AG48" s="49">
        <v>1482.624</v>
      </c>
      <c r="AH48" s="53">
        <f t="shared" si="12"/>
        <v>0.2808</v>
      </c>
      <c r="AI48" s="53">
        <f t="shared" si="13"/>
        <v>0.847052556818182</v>
      </c>
      <c r="AJ48" s="53">
        <f t="shared" si="14"/>
        <v>0.940678486251403</v>
      </c>
      <c r="AK48" s="48"/>
      <c r="AL48" s="48">
        <f t="shared" si="15"/>
        <v>26400</v>
      </c>
      <c r="AM48" s="48">
        <f t="shared" si="16"/>
        <v>6820.0704</v>
      </c>
      <c r="AN48" s="54">
        <f t="shared" si="17"/>
        <v>0.677642045454545</v>
      </c>
      <c r="AO48" s="54">
        <f t="shared" si="18"/>
        <v>0.817981292392524</v>
      </c>
      <c r="AP48" s="49"/>
      <c r="AQ48" s="49">
        <v>6600</v>
      </c>
      <c r="AR48" s="49">
        <v>1705.0176</v>
      </c>
      <c r="AS48" s="53">
        <f t="shared" si="19"/>
        <v>0.258336</v>
      </c>
      <c r="AT48" s="57">
        <v>40</v>
      </c>
    </row>
    <row r="49" s="1" customFormat="1" spans="1:46">
      <c r="A49" s="23">
        <v>48</v>
      </c>
      <c r="B49" s="24">
        <v>119263</v>
      </c>
      <c r="C49" s="24" t="s">
        <v>139</v>
      </c>
      <c r="D49" s="24" t="s">
        <v>54</v>
      </c>
      <c r="E49" s="25">
        <f>VLOOKUP(B49,[3]正式员工人数!$A:$C,3,0)</f>
        <v>2</v>
      </c>
      <c r="F49" s="26">
        <v>8</v>
      </c>
      <c r="G49" s="27">
        <v>50</v>
      </c>
      <c r="H49" s="28">
        <f>VLOOKUP(B49,[1]查询时间段分门店销售汇总!$D$3:$L$145,9,0)</f>
        <v>31389.46</v>
      </c>
      <c r="I49" s="28">
        <f>VLOOKUP(B49,[1]查询时间段分门店销售汇总!$D$3:$M$145,10,0)</f>
        <v>5534.78</v>
      </c>
      <c r="J49" s="32">
        <f t="shared" si="0"/>
        <v>23040</v>
      </c>
      <c r="K49" s="32">
        <f t="shared" si="1"/>
        <v>4672.512</v>
      </c>
      <c r="L49" s="38">
        <v>7680</v>
      </c>
      <c r="M49" s="39">
        <v>1557.504</v>
      </c>
      <c r="N49" s="40">
        <f t="shared" si="2"/>
        <v>0.2028</v>
      </c>
      <c r="O49" s="41">
        <f t="shared" si="3"/>
        <v>1.36238975694444</v>
      </c>
      <c r="P49" s="41">
        <f t="shared" si="4"/>
        <v>1.18454056404778</v>
      </c>
      <c r="Q49" s="43"/>
      <c r="R49" s="43"/>
      <c r="S49" s="43">
        <f t="shared" si="5"/>
        <v>25344</v>
      </c>
      <c r="T49" s="43">
        <f t="shared" si="6"/>
        <v>4625.78688</v>
      </c>
      <c r="U49" s="38">
        <v>8448</v>
      </c>
      <c r="V49" s="39">
        <v>1541.92896</v>
      </c>
      <c r="W49" s="40">
        <f t="shared" si="7"/>
        <v>0.18252</v>
      </c>
      <c r="X49" s="41">
        <f t="shared" si="8"/>
        <v>1.23853614267677</v>
      </c>
      <c r="Y49" s="41">
        <f t="shared" si="9"/>
        <v>1.19650562025028</v>
      </c>
      <c r="Z49" s="43">
        <f t="shared" si="27"/>
        <v>300</v>
      </c>
      <c r="AA49" s="43">
        <f>(I49-K49)*0.3</f>
        <v>258.6804</v>
      </c>
      <c r="AB49" s="47">
        <f>VLOOKUP(B49,[2]查询时间段分门店销售汇总!$D$3:$L$145,9,0)</f>
        <v>20491.85</v>
      </c>
      <c r="AC49" s="47">
        <f>VLOOKUP(B49,[2]查询时间段分门店销售汇总!$D$3:$M$145,10,0)</f>
        <v>4696.41</v>
      </c>
      <c r="AD49" s="48">
        <f t="shared" si="10"/>
        <v>20275.2</v>
      </c>
      <c r="AE49" s="48">
        <f t="shared" si="11"/>
        <v>4625.78688</v>
      </c>
      <c r="AF49" s="49">
        <v>5068.8</v>
      </c>
      <c r="AG49" s="49">
        <v>1156.44672</v>
      </c>
      <c r="AH49" s="53">
        <f t="shared" si="12"/>
        <v>0.22815</v>
      </c>
      <c r="AI49" s="41">
        <f t="shared" si="13"/>
        <v>1.01068546796086</v>
      </c>
      <c r="AJ49" s="41">
        <f t="shared" si="14"/>
        <v>1.01526726626887</v>
      </c>
      <c r="AK49" s="48">
        <v>300</v>
      </c>
      <c r="AL49" s="48">
        <f t="shared" si="15"/>
        <v>25344</v>
      </c>
      <c r="AM49" s="48">
        <f t="shared" si="16"/>
        <v>5319.654912</v>
      </c>
      <c r="AN49" s="54">
        <f t="shared" si="17"/>
        <v>0.808548374368687</v>
      </c>
      <c r="AO49" s="54">
        <f t="shared" si="18"/>
        <v>0.882841101103364</v>
      </c>
      <c r="AP49" s="49"/>
      <c r="AQ49" s="49">
        <v>6336</v>
      </c>
      <c r="AR49" s="49">
        <v>1329.913728</v>
      </c>
      <c r="AS49" s="53">
        <f t="shared" si="19"/>
        <v>0.209898</v>
      </c>
      <c r="AT49" s="57">
        <v>40</v>
      </c>
    </row>
    <row r="50" s="1" customFormat="1" spans="1:46">
      <c r="A50" s="23">
        <v>49</v>
      </c>
      <c r="B50" s="24">
        <v>122906</v>
      </c>
      <c r="C50" s="24" t="s">
        <v>168</v>
      </c>
      <c r="D50" s="24" t="s">
        <v>54</v>
      </c>
      <c r="E50" s="25">
        <f>VLOOKUP(B50,[3]正式员工人数!$A:$C,3,0)</f>
        <v>2</v>
      </c>
      <c r="F50" s="26">
        <v>8</v>
      </c>
      <c r="G50" s="27">
        <v>50</v>
      </c>
      <c r="H50" s="28">
        <f>VLOOKUP(B50,[1]查询时间段分门店销售汇总!$D$3:$L$145,9,0)</f>
        <v>14604.51</v>
      </c>
      <c r="I50" s="28">
        <f>VLOOKUP(B50,[1]查询时间段分门店销售汇总!$D$3:$M$145,10,0)</f>
        <v>3040.67</v>
      </c>
      <c r="J50" s="32">
        <f t="shared" si="0"/>
        <v>23040</v>
      </c>
      <c r="K50" s="32">
        <f t="shared" si="1"/>
        <v>5391.36</v>
      </c>
      <c r="L50" s="38">
        <v>7680</v>
      </c>
      <c r="M50" s="39">
        <v>1797.12</v>
      </c>
      <c r="N50" s="40">
        <f t="shared" si="2"/>
        <v>0.234</v>
      </c>
      <c r="O50" s="40">
        <f t="shared" si="3"/>
        <v>0.633876302083333</v>
      </c>
      <c r="P50" s="40">
        <f t="shared" si="4"/>
        <v>0.563989420109212</v>
      </c>
      <c r="Q50" s="43"/>
      <c r="R50" s="43"/>
      <c r="S50" s="43">
        <f t="shared" si="5"/>
        <v>25344</v>
      </c>
      <c r="T50" s="43">
        <f t="shared" si="6"/>
        <v>5337.4464</v>
      </c>
      <c r="U50" s="38">
        <v>8448</v>
      </c>
      <c r="V50" s="39">
        <v>1779.1488</v>
      </c>
      <c r="W50" s="40">
        <f t="shared" si="7"/>
        <v>0.2106</v>
      </c>
      <c r="X50" s="40">
        <f t="shared" si="8"/>
        <v>0.576251183712121</v>
      </c>
      <c r="Y50" s="40">
        <f t="shared" si="9"/>
        <v>0.569686282938598</v>
      </c>
      <c r="Z50" s="43"/>
      <c r="AA50" s="43"/>
      <c r="AB50" s="47">
        <f>VLOOKUP(B50,[2]查询时间段分门店销售汇总!$D$3:$L$145,9,0)</f>
        <v>15061.8</v>
      </c>
      <c r="AC50" s="47">
        <f>VLOOKUP(B50,[2]查询时间段分门店销售汇总!$D$3:$M$145,10,0)</f>
        <v>3670.31</v>
      </c>
      <c r="AD50" s="48">
        <f t="shared" si="10"/>
        <v>20275.2</v>
      </c>
      <c r="AE50" s="48">
        <f t="shared" si="11"/>
        <v>5337.4464</v>
      </c>
      <c r="AF50" s="49">
        <v>5068.8</v>
      </c>
      <c r="AG50" s="49">
        <v>1334.3616</v>
      </c>
      <c r="AH50" s="53">
        <f t="shared" si="12"/>
        <v>0.26325</v>
      </c>
      <c r="AI50" s="53">
        <f t="shared" si="13"/>
        <v>0.742868134469697</v>
      </c>
      <c r="AJ50" s="53">
        <f t="shared" si="14"/>
        <v>0.687652807155122</v>
      </c>
      <c r="AK50" s="48"/>
      <c r="AL50" s="48">
        <f t="shared" si="15"/>
        <v>25344</v>
      </c>
      <c r="AM50" s="48">
        <f t="shared" si="16"/>
        <v>6138.06336</v>
      </c>
      <c r="AN50" s="54">
        <f t="shared" si="17"/>
        <v>0.594294507575758</v>
      </c>
      <c r="AO50" s="54">
        <f t="shared" si="18"/>
        <v>0.597958962743584</v>
      </c>
      <c r="AP50" s="49"/>
      <c r="AQ50" s="49">
        <v>6336</v>
      </c>
      <c r="AR50" s="49">
        <v>1534.51584</v>
      </c>
      <c r="AS50" s="53">
        <f t="shared" si="19"/>
        <v>0.24219</v>
      </c>
      <c r="AT50" s="57">
        <v>40</v>
      </c>
    </row>
    <row r="51" s="1" customFormat="1" spans="1:46">
      <c r="A51" s="23">
        <v>50</v>
      </c>
      <c r="B51" s="24">
        <v>113298</v>
      </c>
      <c r="C51" s="24" t="s">
        <v>163</v>
      </c>
      <c r="D51" s="24" t="s">
        <v>54</v>
      </c>
      <c r="E51" s="25">
        <f>VLOOKUP(B51,[3]正式员工人数!$A:$C,3,0)</f>
        <v>1</v>
      </c>
      <c r="F51" s="26">
        <v>9</v>
      </c>
      <c r="G51" s="27">
        <v>50</v>
      </c>
      <c r="H51" s="28">
        <f>VLOOKUP(B51,[1]查询时间段分门店销售汇总!$D$3:$L$145,9,0)</f>
        <v>12165.2</v>
      </c>
      <c r="I51" s="28">
        <f>VLOOKUP(B51,[1]查询时间段分门店销售汇总!$D$3:$M$145,10,0)</f>
        <v>2002.87</v>
      </c>
      <c r="J51" s="32">
        <f t="shared" si="0"/>
        <v>21600</v>
      </c>
      <c r="K51" s="32">
        <f t="shared" si="1"/>
        <v>5507.6112</v>
      </c>
      <c r="L51" s="38">
        <v>7200</v>
      </c>
      <c r="M51" s="39">
        <v>1835.8704</v>
      </c>
      <c r="N51" s="40">
        <f t="shared" si="2"/>
        <v>0.254982</v>
      </c>
      <c r="O51" s="40">
        <f t="shared" si="3"/>
        <v>0.563203703703704</v>
      </c>
      <c r="P51" s="40">
        <f t="shared" si="4"/>
        <v>0.363654936281631</v>
      </c>
      <c r="Q51" s="43"/>
      <c r="R51" s="43"/>
      <c r="S51" s="43">
        <f t="shared" si="5"/>
        <v>23760</v>
      </c>
      <c r="T51" s="43">
        <f t="shared" si="6"/>
        <v>5452.535088</v>
      </c>
      <c r="U51" s="38">
        <v>7920</v>
      </c>
      <c r="V51" s="39">
        <v>1817.511696</v>
      </c>
      <c r="W51" s="40">
        <f t="shared" si="7"/>
        <v>0.2294838</v>
      </c>
      <c r="X51" s="40">
        <f t="shared" si="8"/>
        <v>0.512003367003367</v>
      </c>
      <c r="Y51" s="40">
        <f t="shared" si="9"/>
        <v>0.367328218466294</v>
      </c>
      <c r="Z51" s="43"/>
      <c r="AA51" s="43"/>
      <c r="AB51" s="47">
        <f>VLOOKUP(B51,[2]查询时间段分门店销售汇总!$D$3:$L$145,9,0)</f>
        <v>27895.97</v>
      </c>
      <c r="AC51" s="47">
        <f>VLOOKUP(B51,[2]查询时间段分门店销售汇总!$D$3:$M$145,10,0)</f>
        <v>5395.53</v>
      </c>
      <c r="AD51" s="48">
        <f t="shared" si="10"/>
        <v>19008</v>
      </c>
      <c r="AE51" s="48">
        <f t="shared" si="11"/>
        <v>5452.535088</v>
      </c>
      <c r="AF51" s="49">
        <v>4752</v>
      </c>
      <c r="AG51" s="49">
        <v>1363.133772</v>
      </c>
      <c r="AH51" s="53">
        <f t="shared" si="12"/>
        <v>0.28685475</v>
      </c>
      <c r="AI51" s="53">
        <f t="shared" si="13"/>
        <v>1.46759101430976</v>
      </c>
      <c r="AJ51" s="53">
        <f t="shared" si="14"/>
        <v>0.989545213908764</v>
      </c>
      <c r="AK51" s="48"/>
      <c r="AL51" s="48">
        <f t="shared" si="15"/>
        <v>23760</v>
      </c>
      <c r="AM51" s="48">
        <f t="shared" si="16"/>
        <v>6270.4153512</v>
      </c>
      <c r="AN51" s="54">
        <f t="shared" si="17"/>
        <v>1.17407281144781</v>
      </c>
      <c r="AO51" s="54">
        <f t="shared" si="18"/>
        <v>0.860474099051099</v>
      </c>
      <c r="AP51" s="49"/>
      <c r="AQ51" s="49">
        <v>5940</v>
      </c>
      <c r="AR51" s="49">
        <v>1567.6038378</v>
      </c>
      <c r="AS51" s="53">
        <f t="shared" si="19"/>
        <v>0.26390637</v>
      </c>
      <c r="AT51" s="57">
        <v>40</v>
      </c>
    </row>
    <row r="52" s="1" customFormat="1" spans="1:46">
      <c r="A52" s="23">
        <v>51</v>
      </c>
      <c r="B52" s="24">
        <v>307</v>
      </c>
      <c r="C52" s="24" t="s">
        <v>27</v>
      </c>
      <c r="D52" s="24" t="s">
        <v>28</v>
      </c>
      <c r="E52" s="25">
        <f>VLOOKUP(B52,[3]正式员工人数!$A:$C,3,0)</f>
        <v>9</v>
      </c>
      <c r="F52" s="31">
        <v>1</v>
      </c>
      <c r="G52" s="32">
        <v>200</v>
      </c>
      <c r="H52" s="28">
        <f>VLOOKUP(B52,[1]查询时间段分门店销售汇总!$D$3:$L$145,9,0)</f>
        <v>377480.42</v>
      </c>
      <c r="I52" s="28">
        <f>VLOOKUP(B52,[1]查询时间段分门店销售汇总!$D$3:$M$145,10,0)</f>
        <v>46362.78</v>
      </c>
      <c r="J52" s="32">
        <f t="shared" si="0"/>
        <v>405000</v>
      </c>
      <c r="K52" s="32">
        <f t="shared" si="1"/>
        <v>72657</v>
      </c>
      <c r="L52" s="38">
        <v>135000</v>
      </c>
      <c r="M52" s="39">
        <v>24219</v>
      </c>
      <c r="N52" s="40">
        <f t="shared" si="2"/>
        <v>0.1794</v>
      </c>
      <c r="O52" s="40">
        <f t="shared" si="3"/>
        <v>0.932050419753086</v>
      </c>
      <c r="P52" s="40">
        <f t="shared" si="4"/>
        <v>0.638104793756968</v>
      </c>
      <c r="Q52" s="43"/>
      <c r="R52" s="43"/>
      <c r="S52" s="43">
        <f t="shared" si="5"/>
        <v>445500</v>
      </c>
      <c r="T52" s="43">
        <f t="shared" si="6"/>
        <v>71930.43</v>
      </c>
      <c r="U52" s="38">
        <v>148500</v>
      </c>
      <c r="V52" s="39">
        <v>23976.81</v>
      </c>
      <c r="W52" s="40">
        <f t="shared" si="7"/>
        <v>0.16146</v>
      </c>
      <c r="X52" s="40">
        <f t="shared" si="8"/>
        <v>0.847318563411897</v>
      </c>
      <c r="Y52" s="40">
        <f t="shared" si="9"/>
        <v>0.64455029672421</v>
      </c>
      <c r="Z52" s="43"/>
      <c r="AA52" s="43"/>
      <c r="AB52" s="47">
        <f>VLOOKUP(B52,[2]查询时间段分门店销售汇总!$D$3:$L$145,9,0)</f>
        <v>430575.17</v>
      </c>
      <c r="AC52" s="47">
        <f>VLOOKUP(B52,[2]查询时间段分门店销售汇总!$D$3:$M$145,10,0)</f>
        <v>56643.79</v>
      </c>
      <c r="AD52" s="48">
        <f t="shared" si="10"/>
        <v>356400</v>
      </c>
      <c r="AE52" s="48">
        <f t="shared" si="11"/>
        <v>71930.43</v>
      </c>
      <c r="AF52" s="49">
        <v>89100</v>
      </c>
      <c r="AG52" s="49">
        <v>17982.6075</v>
      </c>
      <c r="AH52" s="53">
        <f t="shared" si="12"/>
        <v>0.201825</v>
      </c>
      <c r="AI52" s="53">
        <f t="shared" si="13"/>
        <v>1.20812337261504</v>
      </c>
      <c r="AJ52" s="53">
        <f t="shared" si="14"/>
        <v>0.787480208306832</v>
      </c>
      <c r="AK52" s="48"/>
      <c r="AL52" s="48">
        <f t="shared" si="15"/>
        <v>445500</v>
      </c>
      <c r="AM52" s="48">
        <f t="shared" si="16"/>
        <v>82719.9945</v>
      </c>
      <c r="AN52" s="54">
        <f t="shared" si="17"/>
        <v>0.966498698092031</v>
      </c>
      <c r="AO52" s="54">
        <f t="shared" si="18"/>
        <v>0.68476539852768</v>
      </c>
      <c r="AP52" s="49"/>
      <c r="AQ52" s="49">
        <v>111375</v>
      </c>
      <c r="AR52" s="49">
        <v>20679.998625</v>
      </c>
      <c r="AS52" s="53">
        <f t="shared" si="19"/>
        <v>0.185679</v>
      </c>
      <c r="AT52" s="57">
        <v>100</v>
      </c>
    </row>
    <row r="53" s="1" customFormat="1" spans="1:46">
      <c r="A53" s="23">
        <v>52</v>
      </c>
      <c r="B53" s="24">
        <v>750</v>
      </c>
      <c r="C53" s="24" t="s">
        <v>31</v>
      </c>
      <c r="D53" s="24" t="s">
        <v>28</v>
      </c>
      <c r="E53" s="25">
        <f>VLOOKUP(B53,[3]正式员工人数!$A:$C,3,0)</f>
        <v>4</v>
      </c>
      <c r="F53" s="31">
        <v>2</v>
      </c>
      <c r="G53" s="32">
        <v>200</v>
      </c>
      <c r="H53" s="28">
        <f>VLOOKUP(B53,[1]查询时间段分门店销售汇总!$D$3:$L$145,9,0)</f>
        <v>136705.5</v>
      </c>
      <c r="I53" s="28">
        <f>VLOOKUP(B53,[1]查询时间段分门店销售汇总!$D$3:$M$145,10,0)</f>
        <v>25203.02</v>
      </c>
      <c r="J53" s="32">
        <f t="shared" si="0"/>
        <v>151200</v>
      </c>
      <c r="K53" s="32">
        <f t="shared" si="1"/>
        <v>38105.1216</v>
      </c>
      <c r="L53" s="38">
        <v>50400</v>
      </c>
      <c r="M53" s="39">
        <v>12701.7072</v>
      </c>
      <c r="N53" s="40">
        <f t="shared" si="2"/>
        <v>0.252018</v>
      </c>
      <c r="O53" s="40">
        <f t="shared" si="3"/>
        <v>0.904136904761905</v>
      </c>
      <c r="P53" s="40">
        <f t="shared" si="4"/>
        <v>0.661407678069186</v>
      </c>
      <c r="Q53" s="43"/>
      <c r="R53" s="43"/>
      <c r="S53" s="43">
        <f t="shared" si="5"/>
        <v>166320</v>
      </c>
      <c r="T53" s="43">
        <f t="shared" si="6"/>
        <v>37724.070384</v>
      </c>
      <c r="U53" s="38">
        <v>55440</v>
      </c>
      <c r="V53" s="39">
        <v>12574.690128</v>
      </c>
      <c r="W53" s="40">
        <f t="shared" si="7"/>
        <v>0.2268162</v>
      </c>
      <c r="X53" s="40">
        <f t="shared" si="8"/>
        <v>0.821942640692641</v>
      </c>
      <c r="Y53" s="40">
        <f t="shared" si="9"/>
        <v>0.668088563706249</v>
      </c>
      <c r="Z53" s="43"/>
      <c r="AA53" s="43"/>
      <c r="AB53" s="47">
        <f>VLOOKUP(B53,[2]查询时间段分门店销售汇总!$D$3:$L$145,9,0)</f>
        <v>122913.46</v>
      </c>
      <c r="AC53" s="47">
        <f>VLOOKUP(B53,[2]查询时间段分门店销售汇总!$D$3:$M$145,10,0)</f>
        <v>34284.15</v>
      </c>
      <c r="AD53" s="48">
        <f t="shared" si="10"/>
        <v>133056</v>
      </c>
      <c r="AE53" s="48">
        <f t="shared" si="11"/>
        <v>37724.070384</v>
      </c>
      <c r="AF53" s="49">
        <v>33264</v>
      </c>
      <c r="AG53" s="49">
        <v>9431.017596</v>
      </c>
      <c r="AH53" s="53">
        <f t="shared" si="12"/>
        <v>0.28352025</v>
      </c>
      <c r="AI53" s="53">
        <f t="shared" si="13"/>
        <v>0.923772396584897</v>
      </c>
      <c r="AJ53" s="53">
        <f t="shared" si="14"/>
        <v>0.908813647387876</v>
      </c>
      <c r="AK53" s="48"/>
      <c r="AL53" s="48">
        <f t="shared" si="15"/>
        <v>166320</v>
      </c>
      <c r="AM53" s="48">
        <f t="shared" si="16"/>
        <v>43382.6809416</v>
      </c>
      <c r="AN53" s="54">
        <f t="shared" si="17"/>
        <v>0.739017917267917</v>
      </c>
      <c r="AO53" s="54">
        <f t="shared" si="18"/>
        <v>0.790272736859023</v>
      </c>
      <c r="AP53" s="49"/>
      <c r="AQ53" s="49">
        <v>41580</v>
      </c>
      <c r="AR53" s="49">
        <v>10845.6702354</v>
      </c>
      <c r="AS53" s="53">
        <f t="shared" si="19"/>
        <v>0.26083863</v>
      </c>
      <c r="AT53" s="57">
        <v>80</v>
      </c>
    </row>
    <row r="54" s="1" customFormat="1" spans="1:46">
      <c r="A54" s="23">
        <v>53</v>
      </c>
      <c r="B54" s="24">
        <v>742</v>
      </c>
      <c r="C54" s="24" t="s">
        <v>46</v>
      </c>
      <c r="D54" s="24" t="s">
        <v>28</v>
      </c>
      <c r="E54" s="25">
        <f>VLOOKUP(B54,[3]正式员工人数!$A:$C,3,0)</f>
        <v>2</v>
      </c>
      <c r="F54" s="31">
        <v>2</v>
      </c>
      <c r="G54" s="32">
        <v>200</v>
      </c>
      <c r="H54" s="28">
        <f>VLOOKUP(B54,[1]查询时间段分门店销售汇总!$D$3:$L$145,9,0)</f>
        <v>69690.48</v>
      </c>
      <c r="I54" s="28">
        <f>VLOOKUP(B54,[1]查询时间段分门店销售汇总!$D$3:$M$145,10,0)</f>
        <v>11116.33</v>
      </c>
      <c r="J54" s="32">
        <f t="shared" si="0"/>
        <v>67500</v>
      </c>
      <c r="K54" s="32">
        <f t="shared" si="1"/>
        <v>11319.75</v>
      </c>
      <c r="L54" s="38">
        <v>22500</v>
      </c>
      <c r="M54" s="39">
        <v>3773.25</v>
      </c>
      <c r="N54" s="40">
        <f t="shared" si="2"/>
        <v>0.1677</v>
      </c>
      <c r="O54" s="41">
        <f t="shared" si="3"/>
        <v>1.03245155555556</v>
      </c>
      <c r="P54" s="40">
        <f t="shared" si="4"/>
        <v>0.982029638463747</v>
      </c>
      <c r="Q54" s="43">
        <f>E54*70</f>
        <v>140</v>
      </c>
      <c r="R54" s="43"/>
      <c r="S54" s="43">
        <f t="shared" si="5"/>
        <v>74250</v>
      </c>
      <c r="T54" s="43">
        <f t="shared" si="6"/>
        <v>11206.5525</v>
      </c>
      <c r="U54" s="38">
        <v>24750</v>
      </c>
      <c r="V54" s="39">
        <v>3735.5175</v>
      </c>
      <c r="W54" s="40">
        <f t="shared" si="7"/>
        <v>0.15093</v>
      </c>
      <c r="X54" s="40">
        <f t="shared" si="8"/>
        <v>0.938592323232323</v>
      </c>
      <c r="Y54" s="40">
        <f t="shared" si="9"/>
        <v>0.991949129761361</v>
      </c>
      <c r="Z54" s="43"/>
      <c r="AA54" s="43"/>
      <c r="AB54" s="47">
        <f>VLOOKUP(B54,[2]查询时间段分门店销售汇总!$D$3:$L$145,9,0)</f>
        <v>42227.37</v>
      </c>
      <c r="AC54" s="47">
        <f>VLOOKUP(B54,[2]查询时间段分门店销售汇总!$D$3:$M$145,10,0)</f>
        <v>11091.39</v>
      </c>
      <c r="AD54" s="48">
        <f t="shared" si="10"/>
        <v>59400</v>
      </c>
      <c r="AE54" s="48">
        <f t="shared" si="11"/>
        <v>11206.5525</v>
      </c>
      <c r="AF54" s="49">
        <v>14850</v>
      </c>
      <c r="AG54" s="49">
        <v>2801.638125</v>
      </c>
      <c r="AH54" s="53">
        <f t="shared" si="12"/>
        <v>0.1886625</v>
      </c>
      <c r="AI54" s="53">
        <f t="shared" si="13"/>
        <v>0.710898484848485</v>
      </c>
      <c r="AJ54" s="53">
        <f t="shared" si="14"/>
        <v>0.989723646054395</v>
      </c>
      <c r="AK54" s="48"/>
      <c r="AL54" s="48">
        <f t="shared" si="15"/>
        <v>74250</v>
      </c>
      <c r="AM54" s="48">
        <f t="shared" si="16"/>
        <v>12887.535375</v>
      </c>
      <c r="AN54" s="54">
        <f t="shared" si="17"/>
        <v>0.568718787878788</v>
      </c>
      <c r="AO54" s="54">
        <f t="shared" si="18"/>
        <v>0.860629257438605</v>
      </c>
      <c r="AP54" s="49"/>
      <c r="AQ54" s="49">
        <v>18562.5</v>
      </c>
      <c r="AR54" s="49">
        <v>3221.88384375</v>
      </c>
      <c r="AS54" s="53">
        <f t="shared" si="19"/>
        <v>0.1735695</v>
      </c>
      <c r="AT54" s="57">
        <v>30</v>
      </c>
    </row>
    <row r="55" s="1" customFormat="1" spans="1:46">
      <c r="A55" s="23">
        <v>54</v>
      </c>
      <c r="B55" s="24">
        <v>106066</v>
      </c>
      <c r="C55" s="24" t="s">
        <v>82</v>
      </c>
      <c r="D55" s="24" t="s">
        <v>28</v>
      </c>
      <c r="E55" s="25">
        <f>VLOOKUP(B55,[3]正式员工人数!$A:$C,3,0)</f>
        <v>2</v>
      </c>
      <c r="F55" s="31">
        <v>3</v>
      </c>
      <c r="G55" s="32">
        <v>100</v>
      </c>
      <c r="H55" s="28">
        <f>VLOOKUP(B55,[1]查询时间段分门店销售汇总!$D$3:$L$145,9,0)</f>
        <v>42845.21</v>
      </c>
      <c r="I55" s="28">
        <f>VLOOKUP(B55,[1]查询时间段分门店销售汇总!$D$3:$M$145,10,0)</f>
        <v>14171.84</v>
      </c>
      <c r="J55" s="32">
        <f t="shared" si="0"/>
        <v>48750</v>
      </c>
      <c r="K55" s="32">
        <f t="shared" si="1"/>
        <v>13681.395</v>
      </c>
      <c r="L55" s="38">
        <v>16250</v>
      </c>
      <c r="M55" s="39">
        <v>4560.465</v>
      </c>
      <c r="N55" s="40">
        <f t="shared" si="2"/>
        <v>0.280644</v>
      </c>
      <c r="O55" s="40">
        <f t="shared" si="3"/>
        <v>0.878876102564103</v>
      </c>
      <c r="P55" s="41">
        <f t="shared" si="4"/>
        <v>1.03584758717952</v>
      </c>
      <c r="Q55" s="43"/>
      <c r="R55" s="43"/>
      <c r="S55" s="43">
        <f t="shared" si="5"/>
        <v>53625</v>
      </c>
      <c r="T55" s="43">
        <f t="shared" si="6"/>
        <v>13544.58105</v>
      </c>
      <c r="U55" s="38">
        <v>17875</v>
      </c>
      <c r="V55" s="39">
        <v>4514.86035</v>
      </c>
      <c r="W55" s="40">
        <f t="shared" si="7"/>
        <v>0.2525796</v>
      </c>
      <c r="X55" s="40">
        <f t="shared" si="8"/>
        <v>0.798978275058275</v>
      </c>
      <c r="Y55" s="41">
        <f t="shared" si="9"/>
        <v>1.04631069412073</v>
      </c>
      <c r="Z55" s="43"/>
      <c r="AA55" s="43">
        <f t="shared" ref="AA55:AA62" si="28">(I55-K55)*0.3</f>
        <v>147.1335</v>
      </c>
      <c r="AB55" s="47">
        <f>VLOOKUP(B55,[2]查询时间段分门店销售汇总!$D$3:$L$145,9,0)</f>
        <v>37116.09</v>
      </c>
      <c r="AC55" s="47">
        <f>VLOOKUP(B55,[2]查询时间段分门店销售汇总!$D$3:$M$145,10,0)</f>
        <v>12659.6</v>
      </c>
      <c r="AD55" s="48">
        <f t="shared" si="10"/>
        <v>42900</v>
      </c>
      <c r="AE55" s="48">
        <f t="shared" si="11"/>
        <v>13544.58105</v>
      </c>
      <c r="AF55" s="49">
        <v>10725</v>
      </c>
      <c r="AG55" s="49">
        <v>3386.1452625</v>
      </c>
      <c r="AH55" s="53">
        <f t="shared" si="12"/>
        <v>0.3157245</v>
      </c>
      <c r="AI55" s="53">
        <f t="shared" si="13"/>
        <v>0.865176923076923</v>
      </c>
      <c r="AJ55" s="53">
        <f t="shared" si="14"/>
        <v>0.934661615096615</v>
      </c>
      <c r="AK55" s="48"/>
      <c r="AL55" s="48">
        <f t="shared" si="15"/>
        <v>53625</v>
      </c>
      <c r="AM55" s="48">
        <f t="shared" si="16"/>
        <v>15576.2682075</v>
      </c>
      <c r="AN55" s="54">
        <f t="shared" si="17"/>
        <v>0.692141538461538</v>
      </c>
      <c r="AO55" s="54">
        <f t="shared" si="18"/>
        <v>0.812749230518795</v>
      </c>
      <c r="AP55" s="49"/>
      <c r="AQ55" s="49">
        <v>13406.25</v>
      </c>
      <c r="AR55" s="49">
        <v>3894.067051875</v>
      </c>
      <c r="AS55" s="53">
        <f t="shared" si="19"/>
        <v>0.29046654</v>
      </c>
      <c r="AT55" s="57">
        <v>50</v>
      </c>
    </row>
    <row r="56" s="1" customFormat="1" spans="1:46">
      <c r="A56" s="23">
        <v>55</v>
      </c>
      <c r="B56" s="24">
        <v>106485</v>
      </c>
      <c r="C56" s="24" t="s">
        <v>102</v>
      </c>
      <c r="D56" s="24" t="s">
        <v>28</v>
      </c>
      <c r="E56" s="25">
        <f>VLOOKUP(B56,[3]正式员工人数!$A:$C,3,0)</f>
        <v>2</v>
      </c>
      <c r="F56" s="31">
        <v>3</v>
      </c>
      <c r="G56" s="32">
        <v>100</v>
      </c>
      <c r="H56" s="28">
        <f>VLOOKUP(B56,[1]查询时间段分门店销售汇总!$D$3:$L$145,9,0)</f>
        <v>34744.58</v>
      </c>
      <c r="I56" s="28">
        <f>VLOOKUP(B56,[1]查询时间段分门店销售汇总!$D$3:$M$145,10,0)</f>
        <v>6943.49</v>
      </c>
      <c r="J56" s="32">
        <f t="shared" si="0"/>
        <v>39600</v>
      </c>
      <c r="K56" s="32">
        <f t="shared" si="1"/>
        <v>7654.0464</v>
      </c>
      <c r="L56" s="38">
        <v>13200</v>
      </c>
      <c r="M56" s="39">
        <v>2551.3488</v>
      </c>
      <c r="N56" s="40">
        <f t="shared" si="2"/>
        <v>0.193284</v>
      </c>
      <c r="O56" s="40">
        <f t="shared" si="3"/>
        <v>0.877388383838384</v>
      </c>
      <c r="P56" s="40">
        <f t="shared" si="4"/>
        <v>0.907165914228061</v>
      </c>
      <c r="Q56" s="43"/>
      <c r="R56" s="43"/>
      <c r="S56" s="43">
        <f t="shared" si="5"/>
        <v>43560</v>
      </c>
      <c r="T56" s="43">
        <f t="shared" si="6"/>
        <v>7577.505936</v>
      </c>
      <c r="U56" s="38">
        <v>14520</v>
      </c>
      <c r="V56" s="39">
        <v>2525.835312</v>
      </c>
      <c r="W56" s="40">
        <f t="shared" si="7"/>
        <v>0.1739556</v>
      </c>
      <c r="X56" s="40">
        <f t="shared" si="8"/>
        <v>0.79762580348944</v>
      </c>
      <c r="Y56" s="40">
        <f t="shared" si="9"/>
        <v>0.916329206290971</v>
      </c>
      <c r="Z56" s="43"/>
      <c r="AA56" s="43"/>
      <c r="AB56" s="47">
        <f>VLOOKUP(B56,[2]查询时间段分门店销售汇总!$D$3:$L$145,9,0)</f>
        <v>23096.35</v>
      </c>
      <c r="AC56" s="47">
        <f>VLOOKUP(B56,[2]查询时间段分门店销售汇总!$D$3:$M$145,10,0)</f>
        <v>4578.59</v>
      </c>
      <c r="AD56" s="48">
        <f t="shared" si="10"/>
        <v>34848</v>
      </c>
      <c r="AE56" s="48">
        <f t="shared" si="11"/>
        <v>7577.505936</v>
      </c>
      <c r="AF56" s="49">
        <v>8712</v>
      </c>
      <c r="AG56" s="49">
        <v>1894.376484</v>
      </c>
      <c r="AH56" s="53">
        <f t="shared" si="12"/>
        <v>0.2174445</v>
      </c>
      <c r="AI56" s="53">
        <f t="shared" si="13"/>
        <v>0.662774047291093</v>
      </c>
      <c r="AJ56" s="53">
        <f t="shared" si="14"/>
        <v>0.604234432631397</v>
      </c>
      <c r="AK56" s="48"/>
      <c r="AL56" s="48">
        <f t="shared" si="15"/>
        <v>43560</v>
      </c>
      <c r="AM56" s="48">
        <f t="shared" si="16"/>
        <v>8714.1318264</v>
      </c>
      <c r="AN56" s="54">
        <f t="shared" si="17"/>
        <v>0.530219237832874</v>
      </c>
      <c r="AO56" s="54">
        <f t="shared" si="18"/>
        <v>0.525421245766432</v>
      </c>
      <c r="AP56" s="49"/>
      <c r="AQ56" s="49">
        <v>10890</v>
      </c>
      <c r="AR56" s="49">
        <v>2178.5329566</v>
      </c>
      <c r="AS56" s="53">
        <f t="shared" si="19"/>
        <v>0.20004894</v>
      </c>
      <c r="AT56" s="57">
        <v>50</v>
      </c>
    </row>
    <row r="57" s="1" customFormat="1" spans="1:46">
      <c r="A57" s="23">
        <v>56</v>
      </c>
      <c r="B57" s="24">
        <v>106865</v>
      </c>
      <c r="C57" s="24" t="s">
        <v>119</v>
      </c>
      <c r="D57" s="24" t="s">
        <v>28</v>
      </c>
      <c r="E57" s="25">
        <f>VLOOKUP(B57,[3]正式员工人数!$A:$C,3,0)</f>
        <v>2</v>
      </c>
      <c r="F57" s="31">
        <v>4</v>
      </c>
      <c r="G57" s="32">
        <v>100</v>
      </c>
      <c r="H57" s="28">
        <f>VLOOKUP(B57,[1]查询时间段分门店销售汇总!$D$3:$L$145,9,0)</f>
        <v>22107.07</v>
      </c>
      <c r="I57" s="28">
        <f>VLOOKUP(B57,[1]查询时间段分门店销售汇总!$D$3:$M$145,10,0)</f>
        <v>5834.27</v>
      </c>
      <c r="J57" s="32">
        <f t="shared" si="0"/>
        <v>32760</v>
      </c>
      <c r="K57" s="32">
        <f t="shared" si="1"/>
        <v>7361.76168</v>
      </c>
      <c r="L57" s="38">
        <v>10920</v>
      </c>
      <c r="M57" s="39">
        <v>2453.92056</v>
      </c>
      <c r="N57" s="40">
        <f t="shared" si="2"/>
        <v>0.224718</v>
      </c>
      <c r="O57" s="40">
        <f t="shared" si="3"/>
        <v>0.674818986568987</v>
      </c>
      <c r="P57" s="40">
        <f t="shared" si="4"/>
        <v>0.792510034092818</v>
      </c>
      <c r="Q57" s="43"/>
      <c r="R57" s="43"/>
      <c r="S57" s="43">
        <f t="shared" si="5"/>
        <v>36036</v>
      </c>
      <c r="T57" s="43">
        <f t="shared" si="6"/>
        <v>7288.1440632</v>
      </c>
      <c r="U57" s="38">
        <v>12012</v>
      </c>
      <c r="V57" s="39">
        <v>2429.3813544</v>
      </c>
      <c r="W57" s="40">
        <f t="shared" si="7"/>
        <v>0.2022462</v>
      </c>
      <c r="X57" s="40">
        <f t="shared" si="8"/>
        <v>0.613471805971806</v>
      </c>
      <c r="Y57" s="40">
        <f t="shared" si="9"/>
        <v>0.800515185952341</v>
      </c>
      <c r="Z57" s="43"/>
      <c r="AA57" s="43"/>
      <c r="AB57" s="47">
        <f>VLOOKUP(B57,[2]查询时间段分门店销售汇总!$D$3:$L$145,9,0)</f>
        <v>30556.04</v>
      </c>
      <c r="AC57" s="47">
        <f>VLOOKUP(B57,[2]查询时间段分门店销售汇总!$D$3:$M$145,10,0)</f>
        <v>7072.4</v>
      </c>
      <c r="AD57" s="48">
        <f t="shared" si="10"/>
        <v>28828.8</v>
      </c>
      <c r="AE57" s="48">
        <f t="shared" si="11"/>
        <v>7288.1440632</v>
      </c>
      <c r="AF57" s="49">
        <v>7207.2</v>
      </c>
      <c r="AG57" s="49">
        <v>1822.0360158</v>
      </c>
      <c r="AH57" s="53">
        <f t="shared" si="12"/>
        <v>0.25280775</v>
      </c>
      <c r="AI57" s="53">
        <f t="shared" si="13"/>
        <v>1.0599136974137</v>
      </c>
      <c r="AJ57" s="53">
        <f t="shared" si="14"/>
        <v>0.970397942009769</v>
      </c>
      <c r="AK57" s="48"/>
      <c r="AL57" s="48">
        <f t="shared" si="15"/>
        <v>36036</v>
      </c>
      <c r="AM57" s="48">
        <f t="shared" si="16"/>
        <v>8381.36567268</v>
      </c>
      <c r="AN57" s="54">
        <f t="shared" si="17"/>
        <v>0.847930957930958</v>
      </c>
      <c r="AO57" s="54">
        <f t="shared" si="18"/>
        <v>0.8438242973998</v>
      </c>
      <c r="AP57" s="49"/>
      <c r="AQ57" s="49">
        <v>9009</v>
      </c>
      <c r="AR57" s="49">
        <v>2095.34141817</v>
      </c>
      <c r="AS57" s="53">
        <f t="shared" si="19"/>
        <v>0.23258313</v>
      </c>
      <c r="AT57" s="57">
        <v>50</v>
      </c>
    </row>
    <row r="58" s="1" customFormat="1" spans="1:46">
      <c r="A58" s="23">
        <v>57</v>
      </c>
      <c r="B58" s="24">
        <v>102935</v>
      </c>
      <c r="C58" s="24" t="s">
        <v>107</v>
      </c>
      <c r="D58" s="24" t="s">
        <v>28</v>
      </c>
      <c r="E58" s="25">
        <f>VLOOKUP(B58,[3]正式员工人数!$A:$C,3,0)</f>
        <v>2</v>
      </c>
      <c r="F58" s="31">
        <v>4</v>
      </c>
      <c r="G58" s="32">
        <v>100</v>
      </c>
      <c r="H58" s="28">
        <f>VLOOKUP(B58,[1]查询时间段分门店销售汇总!$D$3:$L$145,9,0)</f>
        <v>32700.67</v>
      </c>
      <c r="I58" s="28">
        <f>VLOOKUP(B58,[1]查询时间段分门店销售汇总!$D$3:$M$145,10,0)</f>
        <v>8155.08</v>
      </c>
      <c r="J58" s="32">
        <f t="shared" si="0"/>
        <v>32400</v>
      </c>
      <c r="K58" s="32">
        <f t="shared" si="1"/>
        <v>9560.3976</v>
      </c>
      <c r="L58" s="38">
        <v>10800</v>
      </c>
      <c r="M58" s="39">
        <v>3186.7992</v>
      </c>
      <c r="N58" s="40">
        <f t="shared" si="2"/>
        <v>0.295074</v>
      </c>
      <c r="O58" s="41">
        <f t="shared" si="3"/>
        <v>1.0092799382716</v>
      </c>
      <c r="P58" s="40">
        <f t="shared" si="4"/>
        <v>0.853006364505175</v>
      </c>
      <c r="Q58" s="43">
        <f t="shared" ref="Q58:Q62" si="29">E58*70</f>
        <v>140</v>
      </c>
      <c r="R58" s="43"/>
      <c r="S58" s="43">
        <f t="shared" si="5"/>
        <v>35640</v>
      </c>
      <c r="T58" s="43">
        <f t="shared" si="6"/>
        <v>9464.793624</v>
      </c>
      <c r="U58" s="38">
        <v>11880</v>
      </c>
      <c r="V58" s="39">
        <v>3154.931208</v>
      </c>
      <c r="W58" s="40">
        <f t="shared" si="7"/>
        <v>0.2655666</v>
      </c>
      <c r="X58" s="40">
        <f t="shared" si="8"/>
        <v>0.91752721661055</v>
      </c>
      <c r="Y58" s="40">
        <f t="shared" si="9"/>
        <v>0.861622590409268</v>
      </c>
      <c r="Z58" s="43"/>
      <c r="AA58" s="43"/>
      <c r="AB58" s="47">
        <f>VLOOKUP(B58,[2]查询时间段分门店销售汇总!$D$3:$L$145,9,0)</f>
        <v>23487.83</v>
      </c>
      <c r="AC58" s="47">
        <f>VLOOKUP(B58,[2]查询时间段分门店销售汇总!$D$3:$M$145,10,0)</f>
        <v>5339.09</v>
      </c>
      <c r="AD58" s="48">
        <f t="shared" si="10"/>
        <v>28512</v>
      </c>
      <c r="AE58" s="48">
        <f t="shared" si="11"/>
        <v>9464.793624</v>
      </c>
      <c r="AF58" s="49">
        <v>7128</v>
      </c>
      <c r="AG58" s="49">
        <v>2366.198406</v>
      </c>
      <c r="AH58" s="53">
        <f t="shared" si="12"/>
        <v>0.33195825</v>
      </c>
      <c r="AI58" s="53">
        <f t="shared" si="13"/>
        <v>0.823787528058361</v>
      </c>
      <c r="AJ58" s="53">
        <f t="shared" si="14"/>
        <v>0.564099991199132</v>
      </c>
      <c r="AK58" s="48"/>
      <c r="AL58" s="48">
        <f t="shared" si="15"/>
        <v>35640</v>
      </c>
      <c r="AM58" s="48">
        <f t="shared" si="16"/>
        <v>10884.5126676</v>
      </c>
      <c r="AN58" s="54">
        <f t="shared" si="17"/>
        <v>0.659030022446689</v>
      </c>
      <c r="AO58" s="54">
        <f t="shared" si="18"/>
        <v>0.490521731477506</v>
      </c>
      <c r="AP58" s="49"/>
      <c r="AQ58" s="49">
        <v>8910</v>
      </c>
      <c r="AR58" s="49">
        <v>2721.1281669</v>
      </c>
      <c r="AS58" s="53">
        <f t="shared" si="19"/>
        <v>0.30540159</v>
      </c>
      <c r="AT58" s="57">
        <v>40</v>
      </c>
    </row>
    <row r="59" s="1" customFormat="1" spans="1:46">
      <c r="A59" s="23">
        <v>58</v>
      </c>
      <c r="B59" s="24">
        <v>116919</v>
      </c>
      <c r="C59" s="24" t="s">
        <v>101</v>
      </c>
      <c r="D59" s="24" t="s">
        <v>28</v>
      </c>
      <c r="E59" s="25">
        <f>VLOOKUP(B59,[3]正式员工人数!$A:$C,3,0)</f>
        <v>2</v>
      </c>
      <c r="F59" s="31">
        <v>4</v>
      </c>
      <c r="G59" s="32">
        <v>100</v>
      </c>
      <c r="H59" s="28">
        <f>VLOOKUP(B59,[1]查询时间段分门店销售汇总!$D$3:$L$145,9,0)</f>
        <v>31580.52</v>
      </c>
      <c r="I59" s="28">
        <f>VLOOKUP(B59,[1]查询时间段分门店销售汇总!$D$3:$M$145,10,0)</f>
        <v>8844.17</v>
      </c>
      <c r="J59" s="32">
        <f t="shared" si="0"/>
        <v>32400</v>
      </c>
      <c r="K59" s="32">
        <f t="shared" si="1"/>
        <v>8339.76</v>
      </c>
      <c r="L59" s="38">
        <v>10800</v>
      </c>
      <c r="M59" s="39">
        <v>2779.92</v>
      </c>
      <c r="N59" s="40">
        <f t="shared" si="2"/>
        <v>0.2574</v>
      </c>
      <c r="O59" s="40">
        <f t="shared" si="3"/>
        <v>0.974707407407407</v>
      </c>
      <c r="P59" s="41">
        <f t="shared" si="4"/>
        <v>1.06048255585293</v>
      </c>
      <c r="Q59" s="43"/>
      <c r="R59" s="43"/>
      <c r="S59" s="43">
        <f t="shared" si="5"/>
        <v>35640</v>
      </c>
      <c r="T59" s="43">
        <f t="shared" si="6"/>
        <v>8256.3624</v>
      </c>
      <c r="U59" s="38">
        <v>11880</v>
      </c>
      <c r="V59" s="39">
        <v>2752.1208</v>
      </c>
      <c r="W59" s="40">
        <f t="shared" si="7"/>
        <v>0.23166</v>
      </c>
      <c r="X59" s="40">
        <f t="shared" si="8"/>
        <v>0.886097643097643</v>
      </c>
      <c r="Y59" s="41">
        <f t="shared" si="9"/>
        <v>1.07119450086154</v>
      </c>
      <c r="Z59" s="43"/>
      <c r="AA59" s="43">
        <f t="shared" si="28"/>
        <v>151.323</v>
      </c>
      <c r="AB59" s="47">
        <f>VLOOKUP(B59,[2]查询时间段分门店销售汇总!$D$3:$L$145,9,0)</f>
        <v>24254.45</v>
      </c>
      <c r="AC59" s="47">
        <f>VLOOKUP(B59,[2]查询时间段分门店销售汇总!$D$3:$M$145,10,0)</f>
        <v>5271.32</v>
      </c>
      <c r="AD59" s="48">
        <f t="shared" si="10"/>
        <v>28512</v>
      </c>
      <c r="AE59" s="48">
        <f t="shared" si="11"/>
        <v>8256.3624</v>
      </c>
      <c r="AF59" s="49">
        <v>7128</v>
      </c>
      <c r="AG59" s="49">
        <v>2064.0906</v>
      </c>
      <c r="AH59" s="53">
        <f t="shared" si="12"/>
        <v>0.289575</v>
      </c>
      <c r="AI59" s="53">
        <f t="shared" si="13"/>
        <v>0.850675154320988</v>
      </c>
      <c r="AJ59" s="53">
        <f t="shared" si="14"/>
        <v>0.63845550190481</v>
      </c>
      <c r="AK59" s="48"/>
      <c r="AL59" s="48">
        <f t="shared" si="15"/>
        <v>35640</v>
      </c>
      <c r="AM59" s="48">
        <f t="shared" si="16"/>
        <v>9494.81676</v>
      </c>
      <c r="AN59" s="54">
        <f t="shared" si="17"/>
        <v>0.68054012345679</v>
      </c>
      <c r="AO59" s="54">
        <f t="shared" si="18"/>
        <v>0.55517869730853</v>
      </c>
      <c r="AP59" s="49"/>
      <c r="AQ59" s="49">
        <v>8910</v>
      </c>
      <c r="AR59" s="49">
        <v>2373.70419</v>
      </c>
      <c r="AS59" s="53">
        <f t="shared" si="19"/>
        <v>0.266409</v>
      </c>
      <c r="AT59" s="57">
        <v>40</v>
      </c>
    </row>
    <row r="60" s="1" customFormat="1" spans="1:46">
      <c r="A60" s="23">
        <v>59</v>
      </c>
      <c r="B60" s="24">
        <v>587</v>
      </c>
      <c r="C60" s="24" t="s">
        <v>110</v>
      </c>
      <c r="D60" s="24" t="s">
        <v>111</v>
      </c>
      <c r="E60" s="25">
        <f>VLOOKUP(B60,[3]正式员工人数!$A:$C,3,0)</f>
        <v>2</v>
      </c>
      <c r="F60" s="26">
        <v>1</v>
      </c>
      <c r="G60" s="27">
        <v>150</v>
      </c>
      <c r="H60" s="28">
        <f>VLOOKUP(B60,[1]查询时间段分门店销售汇总!$D$3:$L$145,9,0)</f>
        <v>42974.9</v>
      </c>
      <c r="I60" s="28">
        <f>VLOOKUP(B60,[1]查询时间段分门店销售汇总!$D$3:$M$145,10,0)</f>
        <v>11818.45</v>
      </c>
      <c r="J60" s="32">
        <f t="shared" si="0"/>
        <v>41160</v>
      </c>
      <c r="K60" s="32">
        <f t="shared" si="1"/>
        <v>9300.76056</v>
      </c>
      <c r="L60" s="38">
        <v>13720</v>
      </c>
      <c r="M60" s="39">
        <v>3100.25352</v>
      </c>
      <c r="N60" s="40">
        <f t="shared" si="2"/>
        <v>0.225966</v>
      </c>
      <c r="O60" s="41">
        <f t="shared" si="3"/>
        <v>1.04409378036929</v>
      </c>
      <c r="P60" s="41">
        <f t="shared" si="4"/>
        <v>1.27069715683553</v>
      </c>
      <c r="Q60" s="43">
        <f t="shared" si="29"/>
        <v>140</v>
      </c>
      <c r="R60" s="43"/>
      <c r="S60" s="43">
        <f t="shared" si="5"/>
        <v>45276</v>
      </c>
      <c r="T60" s="43">
        <f t="shared" si="6"/>
        <v>9207.7529544</v>
      </c>
      <c r="U60" s="38">
        <v>15092</v>
      </c>
      <c r="V60" s="39">
        <v>3069.2509848</v>
      </c>
      <c r="W60" s="40">
        <f t="shared" si="7"/>
        <v>0.2033694</v>
      </c>
      <c r="X60" s="40">
        <f t="shared" si="8"/>
        <v>0.949176163972082</v>
      </c>
      <c r="Y60" s="41">
        <f t="shared" si="9"/>
        <v>1.28353248165205</v>
      </c>
      <c r="Z60" s="43"/>
      <c r="AA60" s="43">
        <f t="shared" si="28"/>
        <v>755.306832</v>
      </c>
      <c r="AB60" s="47">
        <f>VLOOKUP(B60,[2]查询时间段分门店销售汇总!$D$3:$L$145,9,0)</f>
        <v>23008.62</v>
      </c>
      <c r="AC60" s="47">
        <f>VLOOKUP(B60,[2]查询时间段分门店销售汇总!$D$3:$M$145,10,0)</f>
        <v>5878.86</v>
      </c>
      <c r="AD60" s="48">
        <f t="shared" si="10"/>
        <v>36220.8</v>
      </c>
      <c r="AE60" s="48">
        <f t="shared" si="11"/>
        <v>9207.7529544</v>
      </c>
      <c r="AF60" s="49">
        <v>9055.2</v>
      </c>
      <c r="AG60" s="49">
        <v>2301.9382386</v>
      </c>
      <c r="AH60" s="53">
        <f t="shared" si="12"/>
        <v>0.25421175</v>
      </c>
      <c r="AI60" s="53">
        <f t="shared" si="13"/>
        <v>0.635232242247548</v>
      </c>
      <c r="AJ60" s="53">
        <f t="shared" si="14"/>
        <v>0.638468476414839</v>
      </c>
      <c r="AK60" s="48"/>
      <c r="AL60" s="48">
        <f t="shared" si="15"/>
        <v>45276</v>
      </c>
      <c r="AM60" s="48">
        <f t="shared" si="16"/>
        <v>10588.91589756</v>
      </c>
      <c r="AN60" s="54">
        <f t="shared" si="17"/>
        <v>0.508185793798039</v>
      </c>
      <c r="AO60" s="54">
        <f t="shared" si="18"/>
        <v>0.555189979491164</v>
      </c>
      <c r="AP60" s="49"/>
      <c r="AQ60" s="49">
        <v>11319</v>
      </c>
      <c r="AR60" s="49">
        <v>2647.22897439</v>
      </c>
      <c r="AS60" s="53">
        <f t="shared" si="19"/>
        <v>0.23387481</v>
      </c>
      <c r="AT60" s="57">
        <v>50</v>
      </c>
    </row>
    <row r="61" s="1" customFormat="1" spans="1:46">
      <c r="A61" s="23">
        <v>60</v>
      </c>
      <c r="B61" s="24">
        <v>704</v>
      </c>
      <c r="C61" s="24" t="s">
        <v>144</v>
      </c>
      <c r="D61" s="24" t="s">
        <v>111</v>
      </c>
      <c r="E61" s="25">
        <f>VLOOKUP(B61,[3]正式员工人数!$A:$C,3,0)</f>
        <v>2</v>
      </c>
      <c r="F61" s="26">
        <v>1</v>
      </c>
      <c r="G61" s="27">
        <v>150</v>
      </c>
      <c r="H61" s="28">
        <f>VLOOKUP(B61,[1]查询时间段分门店销售汇总!$D$3:$L$145,9,0)</f>
        <v>34938.96</v>
      </c>
      <c r="I61" s="28">
        <f>VLOOKUP(B61,[1]查询时间段分门店销售汇总!$D$3:$M$145,10,0)</f>
        <v>10462.41</v>
      </c>
      <c r="J61" s="32">
        <f t="shared" si="0"/>
        <v>34440</v>
      </c>
      <c r="K61" s="32">
        <f t="shared" si="1"/>
        <v>8029.41048</v>
      </c>
      <c r="L61" s="38">
        <v>11480</v>
      </c>
      <c r="M61" s="39">
        <v>2676.47016</v>
      </c>
      <c r="N61" s="40">
        <f t="shared" si="2"/>
        <v>0.233142</v>
      </c>
      <c r="O61" s="41">
        <f t="shared" si="3"/>
        <v>1.01448780487805</v>
      </c>
      <c r="P61" s="41">
        <f t="shared" si="4"/>
        <v>1.30301097771253</v>
      </c>
      <c r="Q61" s="43">
        <f t="shared" si="29"/>
        <v>140</v>
      </c>
      <c r="R61" s="43"/>
      <c r="S61" s="43">
        <f t="shared" si="5"/>
        <v>37884</v>
      </c>
      <c r="T61" s="43">
        <f t="shared" si="6"/>
        <v>7949.1163752</v>
      </c>
      <c r="U61" s="38">
        <v>12628</v>
      </c>
      <c r="V61" s="39">
        <v>2649.7054584</v>
      </c>
      <c r="W61" s="40">
        <f t="shared" si="7"/>
        <v>0.2098278</v>
      </c>
      <c r="X61" s="40">
        <f t="shared" si="8"/>
        <v>0.922261640798226</v>
      </c>
      <c r="Y61" s="41">
        <f t="shared" si="9"/>
        <v>1.31617270476013</v>
      </c>
      <c r="Z61" s="43"/>
      <c r="AA61" s="43">
        <f t="shared" si="28"/>
        <v>729.899856</v>
      </c>
      <c r="AB61" s="47">
        <f>VLOOKUP(B61,[2]查询时间段分门店销售汇总!$D$3:$L$145,9,0)</f>
        <v>19651.86</v>
      </c>
      <c r="AC61" s="47">
        <f>VLOOKUP(B61,[2]查询时间段分门店销售汇总!$D$3:$M$145,10,0)</f>
        <v>4586.06</v>
      </c>
      <c r="AD61" s="48">
        <f t="shared" si="10"/>
        <v>30307.2</v>
      </c>
      <c r="AE61" s="48">
        <f t="shared" si="11"/>
        <v>7949.1163752</v>
      </c>
      <c r="AF61" s="49">
        <v>7576.8</v>
      </c>
      <c r="AG61" s="49">
        <v>1987.2790938</v>
      </c>
      <c r="AH61" s="53">
        <f t="shared" si="12"/>
        <v>0.26228475</v>
      </c>
      <c r="AI61" s="53">
        <f t="shared" si="13"/>
        <v>0.648422157111181</v>
      </c>
      <c r="AJ61" s="53">
        <f t="shared" si="14"/>
        <v>0.576927017235248</v>
      </c>
      <c r="AK61" s="48"/>
      <c r="AL61" s="48">
        <f t="shared" si="15"/>
        <v>37884</v>
      </c>
      <c r="AM61" s="48">
        <f t="shared" si="16"/>
        <v>9141.48383148</v>
      </c>
      <c r="AN61" s="54">
        <f t="shared" si="17"/>
        <v>0.518737725688945</v>
      </c>
      <c r="AO61" s="54">
        <f t="shared" si="18"/>
        <v>0.501675667161085</v>
      </c>
      <c r="AP61" s="49"/>
      <c r="AQ61" s="49">
        <v>9471</v>
      </c>
      <c r="AR61" s="49">
        <v>2285.37095787</v>
      </c>
      <c r="AS61" s="53">
        <f t="shared" si="19"/>
        <v>0.24130197</v>
      </c>
      <c r="AT61" s="57">
        <v>40</v>
      </c>
    </row>
    <row r="62" s="1" customFormat="1" spans="1:46">
      <c r="A62" s="23">
        <v>61</v>
      </c>
      <c r="B62" s="24">
        <v>738</v>
      </c>
      <c r="C62" s="24" t="s">
        <v>120</v>
      </c>
      <c r="D62" s="24" t="s">
        <v>111</v>
      </c>
      <c r="E62" s="25">
        <f>VLOOKUP(B62,[3]正式员工人数!$A:$C,3,0)</f>
        <v>2</v>
      </c>
      <c r="F62" s="26">
        <v>2</v>
      </c>
      <c r="G62" s="27">
        <v>100</v>
      </c>
      <c r="H62" s="28">
        <f>VLOOKUP(B62,[1]查询时间段分门店销售汇总!$D$3:$L$145,9,0)</f>
        <v>34254.06</v>
      </c>
      <c r="I62" s="28">
        <f>VLOOKUP(B62,[1]查询时间段分门店销售汇总!$D$3:$M$145,10,0)</f>
        <v>8320.66</v>
      </c>
      <c r="J62" s="32">
        <f t="shared" si="0"/>
        <v>33600</v>
      </c>
      <c r="K62" s="32">
        <f t="shared" si="1"/>
        <v>8043.2352</v>
      </c>
      <c r="L62" s="38">
        <v>11200</v>
      </c>
      <c r="M62" s="39">
        <v>2681.0784</v>
      </c>
      <c r="N62" s="40">
        <f t="shared" si="2"/>
        <v>0.239382</v>
      </c>
      <c r="O62" s="41">
        <f t="shared" si="3"/>
        <v>1.01946607142857</v>
      </c>
      <c r="P62" s="41">
        <f t="shared" si="4"/>
        <v>1.03449169309384</v>
      </c>
      <c r="Q62" s="43">
        <f t="shared" si="29"/>
        <v>140</v>
      </c>
      <c r="R62" s="43"/>
      <c r="S62" s="43">
        <f t="shared" si="5"/>
        <v>36960</v>
      </c>
      <c r="T62" s="43">
        <f t="shared" si="6"/>
        <v>7962.802848</v>
      </c>
      <c r="U62" s="38">
        <v>12320</v>
      </c>
      <c r="V62" s="39">
        <v>2654.267616</v>
      </c>
      <c r="W62" s="40">
        <f t="shared" si="7"/>
        <v>0.2154438</v>
      </c>
      <c r="X62" s="40">
        <f t="shared" si="8"/>
        <v>0.926787337662338</v>
      </c>
      <c r="Y62" s="41">
        <f t="shared" si="9"/>
        <v>1.0449411041352</v>
      </c>
      <c r="Z62" s="43"/>
      <c r="AA62" s="43">
        <f t="shared" si="28"/>
        <v>83.2274400000002</v>
      </c>
      <c r="AB62" s="47">
        <f>VLOOKUP(B62,[2]查询时间段分门店销售汇总!$D$3:$L$145,9,0)</f>
        <v>23803.44</v>
      </c>
      <c r="AC62" s="47">
        <f>VLOOKUP(B62,[2]查询时间段分门店销售汇总!$D$3:$M$145,10,0)</f>
        <v>7263.92</v>
      </c>
      <c r="AD62" s="48">
        <f t="shared" si="10"/>
        <v>29568</v>
      </c>
      <c r="AE62" s="48">
        <f t="shared" si="11"/>
        <v>7962.802848</v>
      </c>
      <c r="AF62" s="49">
        <v>7392</v>
      </c>
      <c r="AG62" s="49">
        <v>1990.700712</v>
      </c>
      <c r="AH62" s="53">
        <f t="shared" si="12"/>
        <v>0.26930475</v>
      </c>
      <c r="AI62" s="53">
        <f t="shared" si="13"/>
        <v>0.805040584415584</v>
      </c>
      <c r="AJ62" s="53">
        <f t="shared" si="14"/>
        <v>0.912231551962192</v>
      </c>
      <c r="AK62" s="48"/>
      <c r="AL62" s="48">
        <f t="shared" si="15"/>
        <v>36960</v>
      </c>
      <c r="AM62" s="48">
        <f t="shared" si="16"/>
        <v>9157.2232752</v>
      </c>
      <c r="AN62" s="54">
        <f t="shared" si="17"/>
        <v>0.644032467532467</v>
      </c>
      <c r="AO62" s="54">
        <f t="shared" si="18"/>
        <v>0.79324482779321</v>
      </c>
      <c r="AP62" s="49"/>
      <c r="AQ62" s="49">
        <v>9240</v>
      </c>
      <c r="AR62" s="49">
        <v>2289.3058188</v>
      </c>
      <c r="AS62" s="53">
        <f t="shared" si="19"/>
        <v>0.24776037</v>
      </c>
      <c r="AT62" s="57">
        <v>40</v>
      </c>
    </row>
    <row r="63" s="1" customFormat="1" spans="1:46">
      <c r="A63" s="23">
        <v>62</v>
      </c>
      <c r="B63" s="24">
        <v>710</v>
      </c>
      <c r="C63" s="24" t="s">
        <v>134</v>
      </c>
      <c r="D63" s="24" t="s">
        <v>111</v>
      </c>
      <c r="E63" s="25">
        <f>VLOOKUP(B63,[3]正式员工人数!$A:$C,3,0)</f>
        <v>2</v>
      </c>
      <c r="F63" s="26">
        <v>2</v>
      </c>
      <c r="G63" s="27">
        <v>100</v>
      </c>
      <c r="H63" s="28">
        <f>VLOOKUP(B63,[1]查询时间段分门店销售汇总!$D$3:$L$145,9,0)</f>
        <v>28357.84</v>
      </c>
      <c r="I63" s="28">
        <f>VLOOKUP(B63,[1]查询时间段分门店销售汇总!$D$3:$M$145,10,0)</f>
        <v>6603.73</v>
      </c>
      <c r="J63" s="32">
        <f t="shared" si="0"/>
        <v>31920</v>
      </c>
      <c r="K63" s="32">
        <f t="shared" si="1"/>
        <v>8831.17872</v>
      </c>
      <c r="L63" s="38">
        <v>10640</v>
      </c>
      <c r="M63" s="39">
        <v>2943.72624</v>
      </c>
      <c r="N63" s="40">
        <f t="shared" si="2"/>
        <v>0.276666</v>
      </c>
      <c r="O63" s="40">
        <f t="shared" si="3"/>
        <v>0.88840350877193</v>
      </c>
      <c r="P63" s="40">
        <f t="shared" si="4"/>
        <v>0.747774471492068</v>
      </c>
      <c r="Q63" s="43"/>
      <c r="R63" s="43"/>
      <c r="S63" s="43">
        <f t="shared" si="5"/>
        <v>35112</v>
      </c>
      <c r="T63" s="43">
        <f t="shared" si="6"/>
        <v>8742.8669328</v>
      </c>
      <c r="U63" s="38">
        <v>11704</v>
      </c>
      <c r="V63" s="39">
        <v>2914.2889776</v>
      </c>
      <c r="W63" s="40">
        <f t="shared" si="7"/>
        <v>0.2489994</v>
      </c>
      <c r="X63" s="40">
        <f t="shared" si="8"/>
        <v>0.807639553429027</v>
      </c>
      <c r="Y63" s="40">
        <f t="shared" si="9"/>
        <v>0.755327748981887</v>
      </c>
      <c r="Z63" s="43"/>
      <c r="AA63" s="43"/>
      <c r="AB63" s="47">
        <f>VLOOKUP(B63,[2]查询时间段分门店销售汇总!$D$3:$L$145,9,0)</f>
        <v>22469.1</v>
      </c>
      <c r="AC63" s="47">
        <f>VLOOKUP(B63,[2]查询时间段分门店销售汇总!$D$3:$M$145,10,0)</f>
        <v>7370.78</v>
      </c>
      <c r="AD63" s="48">
        <f t="shared" si="10"/>
        <v>28089.6</v>
      </c>
      <c r="AE63" s="48">
        <f t="shared" si="11"/>
        <v>8742.8669328</v>
      </c>
      <c r="AF63" s="49">
        <v>7022.4</v>
      </c>
      <c r="AG63" s="49">
        <v>2185.7167332</v>
      </c>
      <c r="AH63" s="53">
        <f t="shared" si="12"/>
        <v>0.31124925</v>
      </c>
      <c r="AI63" s="53">
        <f t="shared" si="13"/>
        <v>0.799908151059467</v>
      </c>
      <c r="AJ63" s="53">
        <f t="shared" si="14"/>
        <v>0.843062127864209</v>
      </c>
      <c r="AK63" s="48"/>
      <c r="AL63" s="48">
        <f t="shared" si="15"/>
        <v>35112</v>
      </c>
      <c r="AM63" s="48">
        <f t="shared" si="16"/>
        <v>10054.29697272</v>
      </c>
      <c r="AN63" s="54">
        <f t="shared" si="17"/>
        <v>0.639926520847573</v>
      </c>
      <c r="AO63" s="54">
        <f t="shared" si="18"/>
        <v>0.733097502490617</v>
      </c>
      <c r="AP63" s="49"/>
      <c r="AQ63" s="49">
        <v>8778</v>
      </c>
      <c r="AR63" s="49">
        <v>2513.57424318</v>
      </c>
      <c r="AS63" s="53">
        <f t="shared" si="19"/>
        <v>0.28634931</v>
      </c>
      <c r="AT63" s="57">
        <v>40</v>
      </c>
    </row>
    <row r="64" s="1" customFormat="1" spans="1:46">
      <c r="A64" s="23">
        <v>63</v>
      </c>
      <c r="B64" s="24">
        <v>706</v>
      </c>
      <c r="C64" s="24" t="s">
        <v>137</v>
      </c>
      <c r="D64" s="24" t="s">
        <v>111</v>
      </c>
      <c r="E64" s="25">
        <f>VLOOKUP(B64,[3]正式员工人数!$A:$C,3,0)</f>
        <v>3</v>
      </c>
      <c r="F64" s="26">
        <v>3</v>
      </c>
      <c r="G64" s="27">
        <v>100</v>
      </c>
      <c r="H64" s="28">
        <f>VLOOKUP(B64,[1]查询时间段分门店销售汇总!$D$3:$L$145,9,0)</f>
        <v>34200.43</v>
      </c>
      <c r="I64" s="28">
        <f>VLOOKUP(B64,[1]查询时间段分门店销售汇总!$D$3:$M$145,10,0)</f>
        <v>6135.01</v>
      </c>
      <c r="J64" s="32">
        <f t="shared" si="0"/>
        <v>31080</v>
      </c>
      <c r="K64" s="32">
        <f t="shared" si="1"/>
        <v>7973.32536</v>
      </c>
      <c r="L64" s="38">
        <v>10360</v>
      </c>
      <c r="M64" s="39">
        <v>2657.77512</v>
      </c>
      <c r="N64" s="40">
        <f t="shared" si="2"/>
        <v>0.256542</v>
      </c>
      <c r="O64" s="41">
        <f t="shared" si="3"/>
        <v>1.10039993564994</v>
      </c>
      <c r="P64" s="40">
        <f t="shared" si="4"/>
        <v>0.769441822953529</v>
      </c>
      <c r="Q64" s="43"/>
      <c r="R64" s="43"/>
      <c r="S64" s="43">
        <f t="shared" si="5"/>
        <v>34188</v>
      </c>
      <c r="T64" s="43">
        <f t="shared" si="6"/>
        <v>7893.5921064</v>
      </c>
      <c r="U64" s="38">
        <v>11396</v>
      </c>
      <c r="V64" s="39">
        <v>2631.1973688</v>
      </c>
      <c r="W64" s="40">
        <f t="shared" si="7"/>
        <v>0.2308878</v>
      </c>
      <c r="X64" s="41">
        <f t="shared" si="8"/>
        <v>1.00036357786358</v>
      </c>
      <c r="Y64" s="40">
        <f t="shared" si="9"/>
        <v>0.777213962579322</v>
      </c>
      <c r="Z64" s="43">
        <f>150*E64</f>
        <v>450</v>
      </c>
      <c r="AA64" s="43"/>
      <c r="AB64" s="47">
        <f>VLOOKUP(B64,[2]查询时间段分门店销售汇总!$D$3:$L$145,9,0)</f>
        <v>20419.38</v>
      </c>
      <c r="AC64" s="47">
        <f>VLOOKUP(B64,[2]查询时间段分门店销售汇总!$D$3:$M$145,10,0)</f>
        <v>4524.56</v>
      </c>
      <c r="AD64" s="48">
        <f t="shared" si="10"/>
        <v>27350.4</v>
      </c>
      <c r="AE64" s="48">
        <f t="shared" si="11"/>
        <v>7893.5921064</v>
      </c>
      <c r="AF64" s="49">
        <v>6837.6</v>
      </c>
      <c r="AG64" s="49">
        <v>1973.3980266</v>
      </c>
      <c r="AH64" s="53">
        <f t="shared" si="12"/>
        <v>0.28860975</v>
      </c>
      <c r="AI64" s="53">
        <f t="shared" si="13"/>
        <v>0.746584327834328</v>
      </c>
      <c r="AJ64" s="53">
        <f t="shared" si="14"/>
        <v>0.57319404638752</v>
      </c>
      <c r="AK64" s="48"/>
      <c r="AL64" s="48">
        <f t="shared" si="15"/>
        <v>34188</v>
      </c>
      <c r="AM64" s="48">
        <f t="shared" si="16"/>
        <v>9077.63092236</v>
      </c>
      <c r="AN64" s="54">
        <f t="shared" si="17"/>
        <v>0.597267462267462</v>
      </c>
      <c r="AO64" s="54">
        <f t="shared" si="18"/>
        <v>0.498429605554365</v>
      </c>
      <c r="AP64" s="49"/>
      <c r="AQ64" s="49">
        <v>8547</v>
      </c>
      <c r="AR64" s="49">
        <v>2269.40773059</v>
      </c>
      <c r="AS64" s="53">
        <f t="shared" si="19"/>
        <v>0.26552097</v>
      </c>
      <c r="AT64" s="57">
        <v>40</v>
      </c>
    </row>
    <row r="65" s="1" customFormat="1" spans="1:46">
      <c r="A65" s="23">
        <v>64</v>
      </c>
      <c r="B65" s="24">
        <v>351</v>
      </c>
      <c r="C65" s="24" t="s">
        <v>133</v>
      </c>
      <c r="D65" s="24" t="s">
        <v>111</v>
      </c>
      <c r="E65" s="25">
        <f>VLOOKUP(B65,[3]正式员工人数!$A:$C,3,0)</f>
        <v>3</v>
      </c>
      <c r="F65" s="26">
        <v>3</v>
      </c>
      <c r="G65" s="27">
        <v>100</v>
      </c>
      <c r="H65" s="28">
        <f>VLOOKUP(B65,[1]查询时间段分门店销售汇总!$D$3:$L$145,9,0)</f>
        <v>32363.42</v>
      </c>
      <c r="I65" s="28">
        <f>VLOOKUP(B65,[1]查询时间段分门店销售汇总!$D$3:$M$145,10,0)</f>
        <v>6222.42</v>
      </c>
      <c r="J65" s="32">
        <f t="shared" si="0"/>
        <v>29400</v>
      </c>
      <c r="K65" s="32">
        <f t="shared" si="1"/>
        <v>6973.6212</v>
      </c>
      <c r="L65" s="38">
        <v>9800</v>
      </c>
      <c r="M65" s="39">
        <v>2324.5404</v>
      </c>
      <c r="N65" s="40">
        <f t="shared" si="2"/>
        <v>0.237198</v>
      </c>
      <c r="O65" s="41">
        <f t="shared" si="3"/>
        <v>1.10079659863946</v>
      </c>
      <c r="P65" s="40">
        <f t="shared" si="4"/>
        <v>0.892279609336968</v>
      </c>
      <c r="Q65" s="43"/>
      <c r="R65" s="43"/>
      <c r="S65" s="43">
        <f t="shared" si="5"/>
        <v>32340</v>
      </c>
      <c r="T65" s="43">
        <f t="shared" si="6"/>
        <v>6903.884988</v>
      </c>
      <c r="U65" s="38">
        <v>10780</v>
      </c>
      <c r="V65" s="39">
        <v>2301.294996</v>
      </c>
      <c r="W65" s="40">
        <f t="shared" si="7"/>
        <v>0.2134782</v>
      </c>
      <c r="X65" s="41">
        <f t="shared" si="8"/>
        <v>1.00072418058132</v>
      </c>
      <c r="Y65" s="40">
        <f t="shared" si="9"/>
        <v>0.901292534683806</v>
      </c>
      <c r="Z65" s="43">
        <f>150*E65</f>
        <v>450</v>
      </c>
      <c r="AA65" s="43"/>
      <c r="AB65" s="47">
        <f>VLOOKUP(B65,[2]查询时间段分门店销售汇总!$D$3:$L$145,9,0)</f>
        <v>14891.1</v>
      </c>
      <c r="AC65" s="47">
        <f>VLOOKUP(B65,[2]查询时间段分门店销售汇总!$D$3:$M$145,10,0)</f>
        <v>3060.6</v>
      </c>
      <c r="AD65" s="48">
        <f t="shared" si="10"/>
        <v>25872</v>
      </c>
      <c r="AE65" s="48">
        <f t="shared" si="11"/>
        <v>6903.884988</v>
      </c>
      <c r="AF65" s="49">
        <v>6468</v>
      </c>
      <c r="AG65" s="49">
        <v>1725.971247</v>
      </c>
      <c r="AH65" s="53">
        <f t="shared" si="12"/>
        <v>0.26684775</v>
      </c>
      <c r="AI65" s="53">
        <f t="shared" si="13"/>
        <v>0.575568181818182</v>
      </c>
      <c r="AJ65" s="53">
        <f t="shared" si="14"/>
        <v>0.443315612198029</v>
      </c>
      <c r="AK65" s="48"/>
      <c r="AL65" s="48">
        <f t="shared" si="15"/>
        <v>32340</v>
      </c>
      <c r="AM65" s="48">
        <f t="shared" si="16"/>
        <v>7939.4677362</v>
      </c>
      <c r="AN65" s="54">
        <f t="shared" si="17"/>
        <v>0.460454545454545</v>
      </c>
      <c r="AO65" s="54">
        <f t="shared" si="18"/>
        <v>0.385491836693938</v>
      </c>
      <c r="AP65" s="49"/>
      <c r="AQ65" s="49">
        <v>8085</v>
      </c>
      <c r="AR65" s="49">
        <v>1984.86693405</v>
      </c>
      <c r="AS65" s="53">
        <f t="shared" si="19"/>
        <v>0.24549993</v>
      </c>
      <c r="AT65" s="57">
        <v>40</v>
      </c>
    </row>
    <row r="66" s="1" customFormat="1" spans="1:46">
      <c r="A66" s="23">
        <v>65</v>
      </c>
      <c r="B66" s="24">
        <v>713</v>
      </c>
      <c r="C66" s="24" t="s">
        <v>152</v>
      </c>
      <c r="D66" s="24" t="s">
        <v>111</v>
      </c>
      <c r="E66" s="25">
        <f>VLOOKUP(B66,[3]正式员工人数!$A:$C,3,0)</f>
        <v>2</v>
      </c>
      <c r="F66" s="26">
        <v>4</v>
      </c>
      <c r="G66" s="27">
        <v>100</v>
      </c>
      <c r="H66" s="28">
        <f>VLOOKUP(B66,[1]查询时间段分门店销售汇总!$D$3:$L$145,9,0)</f>
        <v>29106.26</v>
      </c>
      <c r="I66" s="28">
        <f>VLOOKUP(B66,[1]查询时间段分门店销售汇总!$D$3:$M$145,10,0)</f>
        <v>6419.79</v>
      </c>
      <c r="J66" s="32">
        <f t="shared" ref="J66:J129" si="30">L66*3</f>
        <v>28560</v>
      </c>
      <c r="K66" s="32">
        <f t="shared" ref="K66:K129" si="31">M66*3</f>
        <v>6772.1472</v>
      </c>
      <c r="L66" s="38">
        <v>9520</v>
      </c>
      <c r="M66" s="39">
        <v>2257.3824</v>
      </c>
      <c r="N66" s="40">
        <f t="shared" ref="N66:N129" si="32">M66/L66</f>
        <v>0.23712</v>
      </c>
      <c r="O66" s="41">
        <f t="shared" ref="O66:O129" si="33">H66/J66</f>
        <v>1.01912675070028</v>
      </c>
      <c r="P66" s="40">
        <f t="shared" ref="P66:P129" si="34">I66/K66</f>
        <v>0.94796964838567</v>
      </c>
      <c r="Q66" s="43">
        <f t="shared" ref="Q66:Q70" si="35">E66*70</f>
        <v>140</v>
      </c>
      <c r="R66" s="43"/>
      <c r="S66" s="43">
        <f t="shared" ref="S66:S129" si="36">U66*3</f>
        <v>31416</v>
      </c>
      <c r="T66" s="43">
        <f t="shared" ref="T66:T129" si="37">V66*3</f>
        <v>6704.425728</v>
      </c>
      <c r="U66" s="38">
        <v>10472</v>
      </c>
      <c r="V66" s="39">
        <v>2234.808576</v>
      </c>
      <c r="W66" s="40">
        <f t="shared" ref="W66:W129" si="38">V66/U66</f>
        <v>0.213408</v>
      </c>
      <c r="X66" s="40">
        <f t="shared" ref="X66:X129" si="39">H66/S66</f>
        <v>0.926478864272982</v>
      </c>
      <c r="Y66" s="40">
        <f t="shared" ref="Y66:Y129" si="40">I66/T66</f>
        <v>0.957545099379465</v>
      </c>
      <c r="Z66" s="43"/>
      <c r="AA66" s="43"/>
      <c r="AB66" s="47">
        <f>VLOOKUP(B66,[2]查询时间段分门店销售汇总!$D$3:$L$145,9,0)</f>
        <v>22255.72</v>
      </c>
      <c r="AC66" s="47">
        <f>VLOOKUP(B66,[2]查询时间段分门店销售汇总!$D$3:$M$145,10,0)</f>
        <v>4068.51</v>
      </c>
      <c r="AD66" s="48">
        <f t="shared" ref="AD66:AD129" si="41">AF66*4</f>
        <v>25132.8</v>
      </c>
      <c r="AE66" s="48">
        <f t="shared" ref="AE66:AE129" si="42">AG66*4</f>
        <v>6704.425728</v>
      </c>
      <c r="AF66" s="49">
        <v>6283.2</v>
      </c>
      <c r="AG66" s="49">
        <v>1676.106432</v>
      </c>
      <c r="AH66" s="53">
        <f t="shared" ref="AH66:AH129" si="43">AG66/AF66</f>
        <v>0.26676</v>
      </c>
      <c r="AI66" s="53">
        <f t="shared" ref="AI66:AI129" si="44">AB66/AD66</f>
        <v>0.885524891774892</v>
      </c>
      <c r="AJ66" s="53">
        <f t="shared" ref="AJ66:AJ129" si="45">AC66/AE66</f>
        <v>0.606839446816227</v>
      </c>
      <c r="AK66" s="48"/>
      <c r="AL66" s="48">
        <f t="shared" ref="AL66:AL129" si="46">AQ66*4</f>
        <v>31416</v>
      </c>
      <c r="AM66" s="48">
        <f t="shared" ref="AM66:AM129" si="47">AR66*4</f>
        <v>7710.0895872</v>
      </c>
      <c r="AN66" s="54">
        <f t="shared" ref="AN66:AN129" si="48">AB66/AL66</f>
        <v>0.708419913419914</v>
      </c>
      <c r="AO66" s="54">
        <f t="shared" ref="AO66:AO129" si="49">AC66/AM66</f>
        <v>0.527686475492371</v>
      </c>
      <c r="AP66" s="49"/>
      <c r="AQ66" s="49">
        <v>7854</v>
      </c>
      <c r="AR66" s="49">
        <v>1927.5223968</v>
      </c>
      <c r="AS66" s="53">
        <f t="shared" ref="AS66:AS129" si="50">AR66/AQ66</f>
        <v>0.2454192</v>
      </c>
      <c r="AT66" s="57">
        <v>40</v>
      </c>
    </row>
    <row r="67" s="1" customFormat="1" spans="1:46">
      <c r="A67" s="23">
        <v>66</v>
      </c>
      <c r="B67" s="24">
        <v>110378</v>
      </c>
      <c r="C67" s="24" t="s">
        <v>164</v>
      </c>
      <c r="D67" s="24" t="s">
        <v>111</v>
      </c>
      <c r="E67" s="25">
        <f>VLOOKUP(B67,[3]正式员工人数!$A:$C,3,0)</f>
        <v>2</v>
      </c>
      <c r="F67" s="26">
        <v>4</v>
      </c>
      <c r="G67" s="27">
        <v>100</v>
      </c>
      <c r="H67" s="28">
        <f>VLOOKUP(B67,[1]查询时间段分门店销售汇总!$D$3:$L$145,9,0)</f>
        <v>26457.38</v>
      </c>
      <c r="I67" s="28">
        <f>VLOOKUP(B67,[1]查询时间段分门店销售汇总!$D$3:$M$145,10,0)</f>
        <v>5512.48</v>
      </c>
      <c r="J67" s="32">
        <f t="shared" si="30"/>
        <v>26040</v>
      </c>
      <c r="K67" s="32">
        <f t="shared" si="31"/>
        <v>5553.08208</v>
      </c>
      <c r="L67" s="38">
        <v>8680</v>
      </c>
      <c r="M67" s="39">
        <v>1851.02736</v>
      </c>
      <c r="N67" s="40">
        <f t="shared" si="32"/>
        <v>0.213252</v>
      </c>
      <c r="O67" s="41">
        <f t="shared" si="33"/>
        <v>1.01602841781874</v>
      </c>
      <c r="P67" s="40">
        <f t="shared" si="34"/>
        <v>0.992688370275269</v>
      </c>
      <c r="Q67" s="43">
        <f t="shared" si="35"/>
        <v>140</v>
      </c>
      <c r="R67" s="43"/>
      <c r="S67" s="43">
        <f t="shared" si="36"/>
        <v>28644</v>
      </c>
      <c r="T67" s="43">
        <f t="shared" si="37"/>
        <v>5497.5512592</v>
      </c>
      <c r="U67" s="38">
        <v>9548</v>
      </c>
      <c r="V67" s="39">
        <v>1832.5170864</v>
      </c>
      <c r="W67" s="40">
        <f t="shared" si="38"/>
        <v>0.1919268</v>
      </c>
      <c r="X67" s="40">
        <f t="shared" si="39"/>
        <v>0.923662198017037</v>
      </c>
      <c r="Y67" s="41">
        <f t="shared" si="40"/>
        <v>1.00271552553057</v>
      </c>
      <c r="Z67" s="43"/>
      <c r="AA67" s="43">
        <v>0</v>
      </c>
      <c r="AB67" s="47">
        <f>VLOOKUP(B67,[2]查询时间段分门店销售汇总!$D$3:$L$145,9,0)</f>
        <v>19211.65</v>
      </c>
      <c r="AC67" s="47">
        <f>VLOOKUP(B67,[2]查询时间段分门店销售汇总!$D$3:$M$145,10,0)</f>
        <v>4936.74</v>
      </c>
      <c r="AD67" s="48">
        <f t="shared" si="41"/>
        <v>22915.2</v>
      </c>
      <c r="AE67" s="48">
        <f t="shared" si="42"/>
        <v>5497.5512592</v>
      </c>
      <c r="AF67" s="49">
        <v>5728.8</v>
      </c>
      <c r="AG67" s="49">
        <v>1374.3878148</v>
      </c>
      <c r="AH67" s="53">
        <f t="shared" si="43"/>
        <v>0.2399085</v>
      </c>
      <c r="AI67" s="53">
        <f t="shared" si="44"/>
        <v>0.83838020178746</v>
      </c>
      <c r="AJ67" s="53">
        <f t="shared" si="45"/>
        <v>0.897988898555244</v>
      </c>
      <c r="AK67" s="48"/>
      <c r="AL67" s="48">
        <f t="shared" si="46"/>
        <v>28644</v>
      </c>
      <c r="AM67" s="48">
        <f t="shared" si="47"/>
        <v>6322.18394808</v>
      </c>
      <c r="AN67" s="54">
        <f t="shared" si="48"/>
        <v>0.670704161429968</v>
      </c>
      <c r="AO67" s="54">
        <f t="shared" si="49"/>
        <v>0.780859911787168</v>
      </c>
      <c r="AP67" s="49"/>
      <c r="AQ67" s="49">
        <v>7161</v>
      </c>
      <c r="AR67" s="49">
        <v>1580.54598702</v>
      </c>
      <c r="AS67" s="53">
        <f t="shared" si="50"/>
        <v>0.22071582</v>
      </c>
      <c r="AT67" s="57">
        <v>40</v>
      </c>
    </row>
    <row r="68" s="1" customFormat="1" spans="1:46">
      <c r="A68" s="23">
        <v>67</v>
      </c>
      <c r="B68" s="24">
        <v>571</v>
      </c>
      <c r="C68" s="24" t="s">
        <v>37</v>
      </c>
      <c r="D68" s="24" t="s">
        <v>38</v>
      </c>
      <c r="E68" s="25">
        <f>VLOOKUP(B68,[3]正式员工人数!$A:$C,3,0)</f>
        <v>2</v>
      </c>
      <c r="F68" s="31">
        <v>1</v>
      </c>
      <c r="G68" s="32">
        <v>200</v>
      </c>
      <c r="H68" s="28">
        <f>VLOOKUP(B68,[1]查询时间段分门店销售汇总!$D$3:$L$145,9,0)</f>
        <v>75956.92</v>
      </c>
      <c r="I68" s="28">
        <f>VLOOKUP(B68,[1]查询时间段分门店销售汇总!$D$3:$M$145,10,0)</f>
        <v>12350.09</v>
      </c>
      <c r="J68" s="32">
        <f t="shared" si="30"/>
        <v>82800</v>
      </c>
      <c r="K68" s="32">
        <f t="shared" si="31"/>
        <v>18083.52</v>
      </c>
      <c r="L68" s="38">
        <v>27600</v>
      </c>
      <c r="M68" s="39">
        <v>6027.84</v>
      </c>
      <c r="N68" s="40">
        <f t="shared" si="32"/>
        <v>0.2184</v>
      </c>
      <c r="O68" s="40">
        <f t="shared" si="33"/>
        <v>0.917354106280193</v>
      </c>
      <c r="P68" s="40">
        <f t="shared" si="34"/>
        <v>0.682947235936366</v>
      </c>
      <c r="Q68" s="43"/>
      <c r="R68" s="43"/>
      <c r="S68" s="43">
        <f t="shared" si="36"/>
        <v>91080</v>
      </c>
      <c r="T68" s="43">
        <f t="shared" si="37"/>
        <v>17902.6848</v>
      </c>
      <c r="U68" s="38">
        <v>30360</v>
      </c>
      <c r="V68" s="39">
        <v>5967.5616</v>
      </c>
      <c r="W68" s="40">
        <f t="shared" si="38"/>
        <v>0.19656</v>
      </c>
      <c r="X68" s="40">
        <f t="shared" si="39"/>
        <v>0.833958278436539</v>
      </c>
      <c r="Y68" s="40">
        <f t="shared" si="40"/>
        <v>0.689845692865017</v>
      </c>
      <c r="Z68" s="43"/>
      <c r="AA68" s="43"/>
      <c r="AB68" s="47">
        <f>VLOOKUP(B68,[2]查询时间段分门店销售汇总!$D$3:$L$145,9,0)</f>
        <v>72176.09</v>
      </c>
      <c r="AC68" s="47">
        <f>VLOOKUP(B68,[2]查询时间段分门店销售汇总!$D$3:$M$145,10,0)</f>
        <v>9545.25</v>
      </c>
      <c r="AD68" s="48">
        <f t="shared" si="41"/>
        <v>72864</v>
      </c>
      <c r="AE68" s="48">
        <f t="shared" si="42"/>
        <v>17902.6848</v>
      </c>
      <c r="AF68" s="49">
        <v>18216</v>
      </c>
      <c r="AG68" s="49">
        <v>4475.6712</v>
      </c>
      <c r="AH68" s="53">
        <f t="shared" si="43"/>
        <v>0.2457</v>
      </c>
      <c r="AI68" s="53">
        <f t="shared" si="44"/>
        <v>0.990558986605182</v>
      </c>
      <c r="AJ68" s="53">
        <f t="shared" si="45"/>
        <v>0.533174219768423</v>
      </c>
      <c r="AK68" s="48"/>
      <c r="AL68" s="48">
        <f t="shared" si="46"/>
        <v>91080</v>
      </c>
      <c r="AM68" s="48">
        <f t="shared" si="47"/>
        <v>20588.08752</v>
      </c>
      <c r="AN68" s="54">
        <f t="shared" si="48"/>
        <v>0.792447189284146</v>
      </c>
      <c r="AO68" s="54">
        <f t="shared" si="49"/>
        <v>0.463629756320368</v>
      </c>
      <c r="AP68" s="49"/>
      <c r="AQ68" s="49">
        <v>22770</v>
      </c>
      <c r="AR68" s="49">
        <v>5147.02188</v>
      </c>
      <c r="AS68" s="53">
        <f t="shared" si="50"/>
        <v>0.226044</v>
      </c>
      <c r="AT68" s="57">
        <v>60</v>
      </c>
    </row>
    <row r="69" s="1" customFormat="1" spans="1:46">
      <c r="A69" s="23">
        <v>68</v>
      </c>
      <c r="B69" s="24">
        <v>712</v>
      </c>
      <c r="C69" s="24" t="s">
        <v>45</v>
      </c>
      <c r="D69" s="24" t="s">
        <v>38</v>
      </c>
      <c r="E69" s="25">
        <f>VLOOKUP(B69,[3]正式员工人数!$A:$C,3,0)</f>
        <v>4</v>
      </c>
      <c r="F69" s="31">
        <v>1</v>
      </c>
      <c r="G69" s="32">
        <v>200</v>
      </c>
      <c r="H69" s="28">
        <f>VLOOKUP(B69,[1]查询时间段分门店销售汇总!$D$3:$L$145,9,0)</f>
        <v>38283.15</v>
      </c>
      <c r="I69" s="28">
        <f>VLOOKUP(B69,[1]查询时间段分门店销售汇总!$D$3:$M$145,10,0)</f>
        <v>11377.16</v>
      </c>
      <c r="J69" s="32">
        <f t="shared" si="30"/>
        <v>75000</v>
      </c>
      <c r="K69" s="32">
        <f t="shared" si="31"/>
        <v>19597.5</v>
      </c>
      <c r="L69" s="38">
        <v>25000</v>
      </c>
      <c r="M69" s="39">
        <v>6532.5</v>
      </c>
      <c r="N69" s="40">
        <f t="shared" si="32"/>
        <v>0.2613</v>
      </c>
      <c r="O69" s="40">
        <f t="shared" si="33"/>
        <v>0.510442</v>
      </c>
      <c r="P69" s="40">
        <f t="shared" si="34"/>
        <v>0.580541395586172</v>
      </c>
      <c r="Q69" s="43"/>
      <c r="R69" s="43"/>
      <c r="S69" s="43">
        <f t="shared" si="36"/>
        <v>82500</v>
      </c>
      <c r="T69" s="43">
        <f t="shared" si="37"/>
        <v>19401.525</v>
      </c>
      <c r="U69" s="38">
        <v>27500</v>
      </c>
      <c r="V69" s="39">
        <v>6467.175</v>
      </c>
      <c r="W69" s="40">
        <f t="shared" si="38"/>
        <v>0.23517</v>
      </c>
      <c r="X69" s="40">
        <f t="shared" si="39"/>
        <v>0.464038181818182</v>
      </c>
      <c r="Y69" s="40">
        <f t="shared" si="40"/>
        <v>0.586405450087042</v>
      </c>
      <c r="Z69" s="43"/>
      <c r="AA69" s="43"/>
      <c r="AB69" s="47">
        <f>VLOOKUP(B69,[2]查询时间段分门店销售汇总!$D$3:$L$145,9,0)</f>
        <v>47248.42</v>
      </c>
      <c r="AC69" s="47">
        <f>VLOOKUP(B69,[2]查询时间段分门店销售汇总!$D$3:$M$145,10,0)</f>
        <v>12548.8</v>
      </c>
      <c r="AD69" s="48">
        <f t="shared" si="41"/>
        <v>66000</v>
      </c>
      <c r="AE69" s="48">
        <f t="shared" si="42"/>
        <v>19401.525</v>
      </c>
      <c r="AF69" s="49">
        <v>16500</v>
      </c>
      <c r="AG69" s="49">
        <v>4850.38125</v>
      </c>
      <c r="AH69" s="53">
        <f t="shared" si="43"/>
        <v>0.2939625</v>
      </c>
      <c r="AI69" s="53">
        <f t="shared" si="44"/>
        <v>0.715885151515152</v>
      </c>
      <c r="AJ69" s="53">
        <f t="shared" si="45"/>
        <v>0.646794517441284</v>
      </c>
      <c r="AK69" s="48"/>
      <c r="AL69" s="48">
        <f t="shared" si="46"/>
        <v>82500</v>
      </c>
      <c r="AM69" s="48">
        <f t="shared" si="47"/>
        <v>22311.75375</v>
      </c>
      <c r="AN69" s="54">
        <f t="shared" si="48"/>
        <v>0.572708121212121</v>
      </c>
      <c r="AO69" s="54">
        <f t="shared" si="49"/>
        <v>0.562430015166334</v>
      </c>
      <c r="AP69" s="49"/>
      <c r="AQ69" s="49">
        <v>20625</v>
      </c>
      <c r="AR69" s="49">
        <v>5577.9384375</v>
      </c>
      <c r="AS69" s="53">
        <f t="shared" si="50"/>
        <v>0.2704455</v>
      </c>
      <c r="AT69" s="57">
        <v>60</v>
      </c>
    </row>
    <row r="70" s="1" customFormat="1" spans="1:46">
      <c r="A70" s="23">
        <v>69</v>
      </c>
      <c r="B70" s="24">
        <v>707</v>
      </c>
      <c r="C70" s="24" t="s">
        <v>48</v>
      </c>
      <c r="D70" s="24" t="s">
        <v>38</v>
      </c>
      <c r="E70" s="25">
        <f>VLOOKUP(B70,[3]正式员工人数!$A:$C,3,0)</f>
        <v>3</v>
      </c>
      <c r="F70" s="31">
        <v>1</v>
      </c>
      <c r="G70" s="32">
        <v>200</v>
      </c>
      <c r="H70" s="28">
        <f>VLOOKUP(B70,[1]查询时间段分门店销售汇总!$D$3:$L$145,9,0)</f>
        <v>72965.77</v>
      </c>
      <c r="I70" s="28">
        <f>VLOOKUP(B70,[1]查询时间段分门店销售汇总!$D$3:$M$145,10,0)</f>
        <v>21527.06</v>
      </c>
      <c r="J70" s="32">
        <f t="shared" si="30"/>
        <v>72000</v>
      </c>
      <c r="K70" s="32">
        <f t="shared" si="31"/>
        <v>17971.2</v>
      </c>
      <c r="L70" s="38">
        <v>24000</v>
      </c>
      <c r="M70" s="39">
        <v>5990.4</v>
      </c>
      <c r="N70" s="40">
        <f t="shared" si="32"/>
        <v>0.2496</v>
      </c>
      <c r="O70" s="41">
        <f t="shared" si="33"/>
        <v>1.01341347222222</v>
      </c>
      <c r="P70" s="41">
        <f t="shared" si="34"/>
        <v>1.19786436075499</v>
      </c>
      <c r="Q70" s="43">
        <f t="shared" si="35"/>
        <v>210</v>
      </c>
      <c r="R70" s="43"/>
      <c r="S70" s="43">
        <f t="shared" si="36"/>
        <v>79200</v>
      </c>
      <c r="T70" s="43">
        <f t="shared" si="37"/>
        <v>17791.488</v>
      </c>
      <c r="U70" s="38">
        <v>26400</v>
      </c>
      <c r="V70" s="39">
        <v>5930.496</v>
      </c>
      <c r="W70" s="40">
        <f t="shared" si="38"/>
        <v>0.22464</v>
      </c>
      <c r="X70" s="40">
        <f t="shared" si="39"/>
        <v>0.921284974747475</v>
      </c>
      <c r="Y70" s="41">
        <f t="shared" si="40"/>
        <v>1.20996400076261</v>
      </c>
      <c r="Z70" s="43"/>
      <c r="AA70" s="43">
        <f t="shared" ref="AA70:AA75" si="51">(I70-K70)*0.3</f>
        <v>1066.758</v>
      </c>
      <c r="AB70" s="47">
        <f>VLOOKUP(B70,[2]查询时间段分门店销售汇总!$D$3:$L$145,9,0)</f>
        <v>57612.84</v>
      </c>
      <c r="AC70" s="47">
        <f>VLOOKUP(B70,[2]查询时间段分门店销售汇总!$D$3:$M$145,10,0)</f>
        <v>14127.71</v>
      </c>
      <c r="AD70" s="48">
        <f t="shared" si="41"/>
        <v>63360</v>
      </c>
      <c r="AE70" s="48">
        <f t="shared" si="42"/>
        <v>17791.488</v>
      </c>
      <c r="AF70" s="49">
        <v>15840</v>
      </c>
      <c r="AG70" s="49">
        <v>4447.872</v>
      </c>
      <c r="AH70" s="53">
        <f t="shared" si="43"/>
        <v>0.2808</v>
      </c>
      <c r="AI70" s="53">
        <f t="shared" si="44"/>
        <v>0.909293560606061</v>
      </c>
      <c r="AJ70" s="53">
        <f t="shared" si="45"/>
        <v>0.794071299713661</v>
      </c>
      <c r="AK70" s="48"/>
      <c r="AL70" s="48">
        <f t="shared" si="46"/>
        <v>79200</v>
      </c>
      <c r="AM70" s="48">
        <f t="shared" si="47"/>
        <v>20460.2112</v>
      </c>
      <c r="AN70" s="54">
        <f t="shared" si="48"/>
        <v>0.727434848484848</v>
      </c>
      <c r="AO70" s="54">
        <f t="shared" si="49"/>
        <v>0.690496782359705</v>
      </c>
      <c r="AP70" s="49"/>
      <c r="AQ70" s="49">
        <v>19800</v>
      </c>
      <c r="AR70" s="49">
        <v>5115.0528</v>
      </c>
      <c r="AS70" s="53">
        <f t="shared" si="50"/>
        <v>0.258336</v>
      </c>
      <c r="AT70" s="57">
        <v>60</v>
      </c>
    </row>
    <row r="71" s="1" customFormat="1" spans="1:46">
      <c r="A71" s="23">
        <v>70</v>
      </c>
      <c r="B71" s="24">
        <v>511</v>
      </c>
      <c r="C71" s="24" t="s">
        <v>58</v>
      </c>
      <c r="D71" s="24" t="s">
        <v>38</v>
      </c>
      <c r="E71" s="25">
        <f>VLOOKUP(B71,[3]正式员工人数!$A:$C,3,0)</f>
        <v>2</v>
      </c>
      <c r="F71" s="31">
        <v>2</v>
      </c>
      <c r="G71" s="32">
        <v>150</v>
      </c>
      <c r="H71" s="28">
        <f>VLOOKUP(B71,[1]查询时间段分门店销售汇总!$D$3:$L$145,9,0)</f>
        <v>64667.35</v>
      </c>
      <c r="I71" s="28">
        <f>VLOOKUP(B71,[1]查询时间段分门店销售汇总!$D$3:$M$145,10,0)</f>
        <v>16897.26</v>
      </c>
      <c r="J71" s="32">
        <f t="shared" si="30"/>
        <v>56160</v>
      </c>
      <c r="K71" s="32">
        <f t="shared" si="31"/>
        <v>13842.3168</v>
      </c>
      <c r="L71" s="38">
        <v>18720</v>
      </c>
      <c r="M71" s="39">
        <v>4614.1056</v>
      </c>
      <c r="N71" s="40">
        <f t="shared" si="32"/>
        <v>0.24648</v>
      </c>
      <c r="O71" s="41">
        <f t="shared" si="33"/>
        <v>1.15148415242165</v>
      </c>
      <c r="P71" s="41">
        <f t="shared" si="34"/>
        <v>1.2206959459272</v>
      </c>
      <c r="Q71" s="43"/>
      <c r="R71" s="43"/>
      <c r="S71" s="43">
        <f t="shared" si="36"/>
        <v>61776</v>
      </c>
      <c r="T71" s="43">
        <f t="shared" si="37"/>
        <v>13703.893632</v>
      </c>
      <c r="U71" s="38">
        <v>20592</v>
      </c>
      <c r="V71" s="39">
        <v>4567.964544</v>
      </c>
      <c r="W71" s="40">
        <f t="shared" si="38"/>
        <v>0.221832</v>
      </c>
      <c r="X71" s="41">
        <f t="shared" si="39"/>
        <v>1.04680377492877</v>
      </c>
      <c r="Y71" s="41">
        <f t="shared" si="40"/>
        <v>1.23302620800727</v>
      </c>
      <c r="Z71" s="43">
        <f>150*E71</f>
        <v>300</v>
      </c>
      <c r="AA71" s="43">
        <f t="shared" si="51"/>
        <v>916.482959999999</v>
      </c>
      <c r="AB71" s="47">
        <f>VLOOKUP(B71,[2]查询时间段分门店销售汇总!$D$3:$L$145,9,0)</f>
        <v>43815.22</v>
      </c>
      <c r="AC71" s="47">
        <f>VLOOKUP(B71,[2]查询时间段分门店销售汇总!$D$3:$M$145,10,0)</f>
        <v>11878.19</v>
      </c>
      <c r="AD71" s="48">
        <f t="shared" si="41"/>
        <v>49420.8</v>
      </c>
      <c r="AE71" s="48">
        <f t="shared" si="42"/>
        <v>13703.893632</v>
      </c>
      <c r="AF71" s="49">
        <v>12355.2</v>
      </c>
      <c r="AG71" s="49">
        <v>3425.973408</v>
      </c>
      <c r="AH71" s="53">
        <f t="shared" si="43"/>
        <v>0.27729</v>
      </c>
      <c r="AI71" s="53">
        <f t="shared" si="44"/>
        <v>0.886574478761979</v>
      </c>
      <c r="AJ71" s="53">
        <f t="shared" si="45"/>
        <v>0.866774824657366</v>
      </c>
      <c r="AK71" s="48"/>
      <c r="AL71" s="48">
        <f t="shared" si="46"/>
        <v>61776</v>
      </c>
      <c r="AM71" s="48">
        <f t="shared" si="47"/>
        <v>15759.4776768</v>
      </c>
      <c r="AN71" s="54">
        <f t="shared" si="48"/>
        <v>0.709259583009583</v>
      </c>
      <c r="AO71" s="54">
        <f t="shared" si="49"/>
        <v>0.753717238832493</v>
      </c>
      <c r="AP71" s="49"/>
      <c r="AQ71" s="49">
        <v>15444</v>
      </c>
      <c r="AR71" s="49">
        <v>3939.8694192</v>
      </c>
      <c r="AS71" s="53">
        <f t="shared" si="50"/>
        <v>0.2551068</v>
      </c>
      <c r="AT71" s="57">
        <v>60</v>
      </c>
    </row>
    <row r="72" s="1" customFormat="1" spans="1:46">
      <c r="A72" s="23">
        <v>71</v>
      </c>
      <c r="B72" s="24">
        <v>387</v>
      </c>
      <c r="C72" s="24" t="s">
        <v>73</v>
      </c>
      <c r="D72" s="24" t="s">
        <v>38</v>
      </c>
      <c r="E72" s="25">
        <f>VLOOKUP(B72,[3]正式员工人数!$A:$C,3,0)</f>
        <v>2</v>
      </c>
      <c r="F72" s="31">
        <v>2</v>
      </c>
      <c r="G72" s="32">
        <v>150</v>
      </c>
      <c r="H72" s="28">
        <f>VLOOKUP(B72,[1]查询时间段分门店销售汇总!$D$3:$L$145,9,0)</f>
        <v>29598.03</v>
      </c>
      <c r="I72" s="28">
        <f>VLOOKUP(B72,[1]查询时间段分门店销售汇总!$D$3:$M$145,10,0)</f>
        <v>6013.61</v>
      </c>
      <c r="J72" s="32">
        <f t="shared" si="30"/>
        <v>54750</v>
      </c>
      <c r="K72" s="32">
        <f t="shared" si="31"/>
        <v>11555.973</v>
      </c>
      <c r="L72" s="38">
        <v>18250</v>
      </c>
      <c r="M72" s="39">
        <v>3851.991</v>
      </c>
      <c r="N72" s="40">
        <f t="shared" si="32"/>
        <v>0.211068</v>
      </c>
      <c r="O72" s="40">
        <f t="shared" si="33"/>
        <v>0.540603287671233</v>
      </c>
      <c r="P72" s="40">
        <f t="shared" si="34"/>
        <v>0.520389758612278</v>
      </c>
      <c r="Q72" s="43"/>
      <c r="R72" s="43"/>
      <c r="S72" s="43">
        <f t="shared" si="36"/>
        <v>60225</v>
      </c>
      <c r="T72" s="43">
        <f t="shared" si="37"/>
        <v>11440.41327</v>
      </c>
      <c r="U72" s="38">
        <v>20075</v>
      </c>
      <c r="V72" s="39">
        <v>3813.47109</v>
      </c>
      <c r="W72" s="40">
        <f t="shared" si="38"/>
        <v>0.1899612</v>
      </c>
      <c r="X72" s="40">
        <f t="shared" si="39"/>
        <v>0.491457534246575</v>
      </c>
      <c r="Y72" s="40">
        <f t="shared" si="40"/>
        <v>0.525646220820483</v>
      </c>
      <c r="Z72" s="43"/>
      <c r="AA72" s="43"/>
      <c r="AB72" s="47">
        <f>VLOOKUP(B72,[2]查询时间段分门店销售汇总!$D$3:$L$145,9,0)</f>
        <v>41028.58</v>
      </c>
      <c r="AC72" s="47">
        <f>VLOOKUP(B72,[2]查询时间段分门店销售汇总!$D$3:$M$145,10,0)</f>
        <v>7604.21</v>
      </c>
      <c r="AD72" s="48">
        <f t="shared" si="41"/>
        <v>48180</v>
      </c>
      <c r="AE72" s="48">
        <f t="shared" si="42"/>
        <v>11440.41327</v>
      </c>
      <c r="AF72" s="49">
        <v>12045</v>
      </c>
      <c r="AG72" s="49">
        <v>2860.1033175</v>
      </c>
      <c r="AH72" s="53">
        <f t="shared" si="43"/>
        <v>0.2374515</v>
      </c>
      <c r="AI72" s="53">
        <f t="shared" si="44"/>
        <v>0.851568700705687</v>
      </c>
      <c r="AJ72" s="53">
        <f t="shared" si="45"/>
        <v>0.664679659775962</v>
      </c>
      <c r="AK72" s="48"/>
      <c r="AL72" s="48">
        <f t="shared" si="46"/>
        <v>60225</v>
      </c>
      <c r="AM72" s="48">
        <f t="shared" si="47"/>
        <v>13156.4752605</v>
      </c>
      <c r="AN72" s="54">
        <f t="shared" si="48"/>
        <v>0.68125496056455</v>
      </c>
      <c r="AO72" s="54">
        <f t="shared" si="49"/>
        <v>0.577982312848663</v>
      </c>
      <c r="AP72" s="49"/>
      <c r="AQ72" s="49">
        <v>15056.25</v>
      </c>
      <c r="AR72" s="49">
        <v>3289.118815125</v>
      </c>
      <c r="AS72" s="53">
        <f t="shared" si="50"/>
        <v>0.21845538</v>
      </c>
      <c r="AT72" s="57">
        <v>50</v>
      </c>
    </row>
    <row r="73" s="1" customFormat="1" spans="1:46">
      <c r="A73" s="23">
        <v>72</v>
      </c>
      <c r="B73" s="24">
        <v>737</v>
      </c>
      <c r="C73" s="24" t="s">
        <v>66</v>
      </c>
      <c r="D73" s="24" t="s">
        <v>38</v>
      </c>
      <c r="E73" s="25">
        <f>VLOOKUP(B73,[3]正式员工人数!$A:$C,3,0)</f>
        <v>2</v>
      </c>
      <c r="F73" s="31">
        <v>2</v>
      </c>
      <c r="G73" s="32">
        <v>150</v>
      </c>
      <c r="H73" s="28">
        <f>VLOOKUP(B73,[1]查询时间段分门店销售汇总!$D$3:$L$145,9,0)</f>
        <v>57237.77</v>
      </c>
      <c r="I73" s="28">
        <f>VLOOKUP(B73,[1]查询时间段分门店销售汇总!$D$3:$M$145,10,0)</f>
        <v>11464.14</v>
      </c>
      <c r="J73" s="32">
        <f t="shared" si="30"/>
        <v>54000</v>
      </c>
      <c r="K73" s="32">
        <f t="shared" si="31"/>
        <v>12004.2</v>
      </c>
      <c r="L73" s="38">
        <v>18000</v>
      </c>
      <c r="M73" s="39">
        <v>4001.4</v>
      </c>
      <c r="N73" s="40">
        <f t="shared" si="32"/>
        <v>0.2223</v>
      </c>
      <c r="O73" s="41">
        <f t="shared" si="33"/>
        <v>1.0599587037037</v>
      </c>
      <c r="P73" s="40">
        <f t="shared" si="34"/>
        <v>0.955010746238816</v>
      </c>
      <c r="Q73" s="43">
        <f t="shared" ref="Q73:Q79" si="52">E73*70</f>
        <v>140</v>
      </c>
      <c r="R73" s="43"/>
      <c r="S73" s="43">
        <f t="shared" si="36"/>
        <v>59400</v>
      </c>
      <c r="T73" s="43">
        <f t="shared" si="37"/>
        <v>11884.158</v>
      </c>
      <c r="U73" s="38">
        <v>19800</v>
      </c>
      <c r="V73" s="39">
        <v>3961.386</v>
      </c>
      <c r="W73" s="40">
        <f t="shared" si="38"/>
        <v>0.20007</v>
      </c>
      <c r="X73" s="40">
        <f t="shared" si="39"/>
        <v>0.963598821548821</v>
      </c>
      <c r="Y73" s="40">
        <f t="shared" si="40"/>
        <v>0.964657319433148</v>
      </c>
      <c r="Z73" s="43"/>
      <c r="AA73" s="43"/>
      <c r="AB73" s="47">
        <f>VLOOKUP(B73,[2]查询时间段分门店销售汇总!$D$3:$L$145,9,0)</f>
        <v>30465.01</v>
      </c>
      <c r="AC73" s="47">
        <f>VLOOKUP(B73,[2]查询时间段分门店销售汇总!$D$3:$M$145,10,0)</f>
        <v>7167.72</v>
      </c>
      <c r="AD73" s="48">
        <f t="shared" si="41"/>
        <v>47520</v>
      </c>
      <c r="AE73" s="48">
        <f t="shared" si="42"/>
        <v>11884.158</v>
      </c>
      <c r="AF73" s="49">
        <v>11880</v>
      </c>
      <c r="AG73" s="49">
        <v>2971.0395</v>
      </c>
      <c r="AH73" s="53">
        <f t="shared" si="43"/>
        <v>0.2500875</v>
      </c>
      <c r="AI73" s="53">
        <f t="shared" si="44"/>
        <v>0.641098695286195</v>
      </c>
      <c r="AJ73" s="53">
        <f t="shared" si="45"/>
        <v>0.603132338025126</v>
      </c>
      <c r="AK73" s="48"/>
      <c r="AL73" s="48">
        <f t="shared" si="46"/>
        <v>59400</v>
      </c>
      <c r="AM73" s="48">
        <f t="shared" si="47"/>
        <v>13666.7817</v>
      </c>
      <c r="AN73" s="54">
        <f t="shared" si="48"/>
        <v>0.512878956228956</v>
      </c>
      <c r="AO73" s="54">
        <f t="shared" si="49"/>
        <v>0.524462902630544</v>
      </c>
      <c r="AP73" s="49"/>
      <c r="AQ73" s="49">
        <v>14850</v>
      </c>
      <c r="AR73" s="49">
        <v>3416.695425</v>
      </c>
      <c r="AS73" s="53">
        <f t="shared" si="50"/>
        <v>0.2300805</v>
      </c>
      <c r="AT73" s="57">
        <v>50</v>
      </c>
    </row>
    <row r="74" s="1" customFormat="1" spans="1:46">
      <c r="A74" s="23">
        <v>73</v>
      </c>
      <c r="B74" s="24">
        <v>377</v>
      </c>
      <c r="C74" s="24" t="s">
        <v>85</v>
      </c>
      <c r="D74" s="24" t="s">
        <v>38</v>
      </c>
      <c r="E74" s="25">
        <f>VLOOKUP(B74,[3]正式员工人数!$A:$C,3,0)</f>
        <v>3</v>
      </c>
      <c r="F74" s="31">
        <v>3</v>
      </c>
      <c r="G74" s="32">
        <v>150</v>
      </c>
      <c r="H74" s="28">
        <f>VLOOKUP(B74,[1]查询时间段分门店销售汇总!$D$3:$L$145,9,0)</f>
        <v>50777.28</v>
      </c>
      <c r="I74" s="28">
        <f>VLOOKUP(B74,[1]查询时间段分门店销售汇总!$D$3:$M$145,10,0)</f>
        <v>8796.91</v>
      </c>
      <c r="J74" s="32">
        <f t="shared" si="30"/>
        <v>47520</v>
      </c>
      <c r="K74" s="32">
        <f t="shared" si="31"/>
        <v>12513.34656</v>
      </c>
      <c r="L74" s="38">
        <v>15840</v>
      </c>
      <c r="M74" s="39">
        <v>4171.11552</v>
      </c>
      <c r="N74" s="40">
        <f t="shared" si="32"/>
        <v>0.263328</v>
      </c>
      <c r="O74" s="41">
        <f t="shared" si="33"/>
        <v>1.06854545454545</v>
      </c>
      <c r="P74" s="40">
        <f t="shared" si="34"/>
        <v>0.703002187130347</v>
      </c>
      <c r="Q74" s="43">
        <f t="shared" si="52"/>
        <v>210</v>
      </c>
      <c r="R74" s="43"/>
      <c r="S74" s="43">
        <f t="shared" si="36"/>
        <v>52272</v>
      </c>
      <c r="T74" s="43">
        <f t="shared" si="37"/>
        <v>12388.2130944</v>
      </c>
      <c r="U74" s="38">
        <v>17424</v>
      </c>
      <c r="V74" s="39">
        <v>4129.4043648</v>
      </c>
      <c r="W74" s="40">
        <f t="shared" si="38"/>
        <v>0.2369952</v>
      </c>
      <c r="X74" s="40">
        <f t="shared" si="39"/>
        <v>0.971404958677686</v>
      </c>
      <c r="Y74" s="40">
        <f t="shared" si="40"/>
        <v>0.710103219323583</v>
      </c>
      <c r="Z74" s="43"/>
      <c r="AA74" s="43"/>
      <c r="AB74" s="47">
        <f>VLOOKUP(B74,[2]查询时间段分门店销售汇总!$D$3:$L$145,9,0)</f>
        <v>32738.04</v>
      </c>
      <c r="AC74" s="47">
        <f>VLOOKUP(B74,[2]查询时间段分门店销售汇总!$D$3:$M$145,10,0)</f>
        <v>8359.23</v>
      </c>
      <c r="AD74" s="48">
        <f t="shared" si="41"/>
        <v>41817.6</v>
      </c>
      <c r="AE74" s="48">
        <f t="shared" si="42"/>
        <v>12388.2130944</v>
      </c>
      <c r="AF74" s="49">
        <v>10454.4</v>
      </c>
      <c r="AG74" s="49">
        <v>3097.0532736</v>
      </c>
      <c r="AH74" s="53">
        <f t="shared" si="43"/>
        <v>0.296244</v>
      </c>
      <c r="AI74" s="53">
        <f t="shared" si="44"/>
        <v>0.782877066115703</v>
      </c>
      <c r="AJ74" s="53">
        <f t="shared" si="45"/>
        <v>0.67477286161462</v>
      </c>
      <c r="AK74" s="48"/>
      <c r="AL74" s="48">
        <f t="shared" si="46"/>
        <v>52272</v>
      </c>
      <c r="AM74" s="48">
        <f t="shared" si="47"/>
        <v>14246.44505856</v>
      </c>
      <c r="AN74" s="54">
        <f t="shared" si="48"/>
        <v>0.626301652892562</v>
      </c>
      <c r="AO74" s="54">
        <f t="shared" si="49"/>
        <v>0.58675901009967</v>
      </c>
      <c r="AP74" s="49"/>
      <c r="AQ74" s="49">
        <v>13068</v>
      </c>
      <c r="AR74" s="49">
        <v>3561.61126464</v>
      </c>
      <c r="AS74" s="53">
        <f t="shared" si="50"/>
        <v>0.27254448</v>
      </c>
      <c r="AT74" s="57">
        <v>50</v>
      </c>
    </row>
    <row r="75" s="1" customFormat="1" spans="1:46">
      <c r="A75" s="23">
        <v>74</v>
      </c>
      <c r="B75" s="24">
        <v>118074</v>
      </c>
      <c r="C75" s="24" t="s">
        <v>76</v>
      </c>
      <c r="D75" s="24" t="s">
        <v>38</v>
      </c>
      <c r="E75" s="25">
        <f>VLOOKUP(B75,[3]正式员工人数!$A:$C,3,0)</f>
        <v>2</v>
      </c>
      <c r="F75" s="31">
        <v>3</v>
      </c>
      <c r="G75" s="32">
        <v>150</v>
      </c>
      <c r="H75" s="28">
        <f>VLOOKUP(B75,[1]查询时间段分门店销售汇总!$D$3:$L$145,9,0)</f>
        <v>62707.74</v>
      </c>
      <c r="I75" s="28">
        <f>VLOOKUP(B75,[1]查询时间段分门店销售汇总!$D$3:$M$145,10,0)</f>
        <v>18099.74</v>
      </c>
      <c r="J75" s="32">
        <f t="shared" si="30"/>
        <v>45360</v>
      </c>
      <c r="K75" s="32">
        <f t="shared" si="31"/>
        <v>10486.86912</v>
      </c>
      <c r="L75" s="38">
        <v>15120</v>
      </c>
      <c r="M75" s="39">
        <v>3495.62304</v>
      </c>
      <c r="N75" s="40">
        <f t="shared" si="32"/>
        <v>0.231192</v>
      </c>
      <c r="O75" s="41">
        <f t="shared" si="33"/>
        <v>1.38244576719577</v>
      </c>
      <c r="P75" s="41">
        <f t="shared" si="34"/>
        <v>1.72594315737965</v>
      </c>
      <c r="Q75" s="43"/>
      <c r="R75" s="43"/>
      <c r="S75" s="43">
        <f t="shared" si="36"/>
        <v>49896</v>
      </c>
      <c r="T75" s="43">
        <f t="shared" si="37"/>
        <v>10382.0004288</v>
      </c>
      <c r="U75" s="38">
        <v>16632</v>
      </c>
      <c r="V75" s="39">
        <v>3460.6668096</v>
      </c>
      <c r="W75" s="40">
        <f t="shared" si="38"/>
        <v>0.2080728</v>
      </c>
      <c r="X75" s="41">
        <f t="shared" si="39"/>
        <v>1.25676887926888</v>
      </c>
      <c r="Y75" s="41">
        <f t="shared" si="40"/>
        <v>1.74337692664612</v>
      </c>
      <c r="Z75" s="43">
        <f>150*E75</f>
        <v>300</v>
      </c>
      <c r="AA75" s="43">
        <f t="shared" si="51"/>
        <v>2283.861264</v>
      </c>
      <c r="AB75" s="47">
        <f>VLOOKUP(B75,[2]查询时间段分门店销售汇总!$D$3:$L$145,9,0)</f>
        <v>54773.32</v>
      </c>
      <c r="AC75" s="47">
        <f>VLOOKUP(B75,[2]查询时间段分门店销售汇总!$D$3:$M$145,10,0)</f>
        <v>16348.44</v>
      </c>
      <c r="AD75" s="48">
        <f t="shared" si="41"/>
        <v>39916.8</v>
      </c>
      <c r="AE75" s="48">
        <f t="shared" si="42"/>
        <v>10382.0004288</v>
      </c>
      <c r="AF75" s="49">
        <v>9979.2</v>
      </c>
      <c r="AG75" s="49">
        <v>2595.5001072</v>
      </c>
      <c r="AH75" s="53">
        <f t="shared" si="43"/>
        <v>0.260091</v>
      </c>
      <c r="AI75" s="41">
        <f t="shared" si="44"/>
        <v>1.37218714927048</v>
      </c>
      <c r="AJ75" s="41">
        <f t="shared" si="45"/>
        <v>1.57469074598079</v>
      </c>
      <c r="AK75" s="48">
        <v>500</v>
      </c>
      <c r="AL75" s="48">
        <f t="shared" si="46"/>
        <v>49896</v>
      </c>
      <c r="AM75" s="48">
        <f t="shared" si="47"/>
        <v>11939.30049312</v>
      </c>
      <c r="AN75" s="59">
        <f t="shared" si="48"/>
        <v>1.09774971941639</v>
      </c>
      <c r="AO75" s="59">
        <f t="shared" si="49"/>
        <v>1.36929630085286</v>
      </c>
      <c r="AP75" s="49">
        <f>(AC75-AM75)*0.1</f>
        <v>440.913950688</v>
      </c>
      <c r="AQ75" s="49">
        <v>12474</v>
      </c>
      <c r="AR75" s="49">
        <v>2984.82512328</v>
      </c>
      <c r="AS75" s="53">
        <f t="shared" si="50"/>
        <v>0.23928372</v>
      </c>
      <c r="AT75" s="57">
        <v>50</v>
      </c>
    </row>
    <row r="76" s="1" customFormat="1" spans="1:46">
      <c r="A76" s="23">
        <v>75</v>
      </c>
      <c r="B76" s="24">
        <v>105751</v>
      </c>
      <c r="C76" s="24" t="s">
        <v>87</v>
      </c>
      <c r="D76" s="24" t="s">
        <v>38</v>
      </c>
      <c r="E76" s="25">
        <f>VLOOKUP(B76,[3]正式员工人数!$A:$C,3,0)</f>
        <v>3</v>
      </c>
      <c r="F76" s="31">
        <v>4</v>
      </c>
      <c r="G76" s="32">
        <v>100</v>
      </c>
      <c r="H76" s="28">
        <f>VLOOKUP(B76,[1]查询时间段分门店销售汇总!$D$3:$L$145,9,0)</f>
        <v>31343</v>
      </c>
      <c r="I76" s="28">
        <f>VLOOKUP(B76,[1]查询时间段分门店销售汇总!$D$3:$M$145,10,0)</f>
        <v>6915.81</v>
      </c>
      <c r="J76" s="32">
        <f t="shared" si="30"/>
        <v>43500</v>
      </c>
      <c r="K76" s="32">
        <f t="shared" si="31"/>
        <v>11196.9</v>
      </c>
      <c r="L76" s="38">
        <v>14500</v>
      </c>
      <c r="M76" s="39">
        <v>3732.3</v>
      </c>
      <c r="N76" s="40">
        <f t="shared" si="32"/>
        <v>0.2574</v>
      </c>
      <c r="O76" s="40">
        <f t="shared" si="33"/>
        <v>0.720528735632184</v>
      </c>
      <c r="P76" s="40">
        <f t="shared" si="34"/>
        <v>0.617653993516062</v>
      </c>
      <c r="Q76" s="43"/>
      <c r="R76" s="43"/>
      <c r="S76" s="43">
        <f t="shared" si="36"/>
        <v>47850</v>
      </c>
      <c r="T76" s="43">
        <f t="shared" si="37"/>
        <v>11084.931</v>
      </c>
      <c r="U76" s="38">
        <v>15950</v>
      </c>
      <c r="V76" s="39">
        <v>3694.977</v>
      </c>
      <c r="W76" s="40">
        <f t="shared" si="38"/>
        <v>0.23166</v>
      </c>
      <c r="X76" s="40">
        <f t="shared" si="39"/>
        <v>0.655026123301985</v>
      </c>
      <c r="Y76" s="40">
        <f t="shared" si="40"/>
        <v>0.623892922743498</v>
      </c>
      <c r="Z76" s="43"/>
      <c r="AA76" s="43"/>
      <c r="AB76" s="47">
        <f>VLOOKUP(B76,[2]查询时间段分门店销售汇总!$D$3:$L$145,9,0)</f>
        <v>38549.09</v>
      </c>
      <c r="AC76" s="47">
        <f>VLOOKUP(B76,[2]查询时间段分门店销售汇总!$D$3:$M$145,10,0)</f>
        <v>8851.61</v>
      </c>
      <c r="AD76" s="48">
        <f t="shared" si="41"/>
        <v>38280</v>
      </c>
      <c r="AE76" s="48">
        <f t="shared" si="42"/>
        <v>11084.931</v>
      </c>
      <c r="AF76" s="49">
        <v>9570</v>
      </c>
      <c r="AG76" s="49">
        <v>2771.23275</v>
      </c>
      <c r="AH76" s="53">
        <f t="shared" si="43"/>
        <v>0.289575</v>
      </c>
      <c r="AI76" s="53">
        <f t="shared" si="44"/>
        <v>1.00702951933124</v>
      </c>
      <c r="AJ76" s="53">
        <f t="shared" si="45"/>
        <v>0.798526395879235</v>
      </c>
      <c r="AK76" s="48"/>
      <c r="AL76" s="48">
        <f t="shared" si="46"/>
        <v>47850</v>
      </c>
      <c r="AM76" s="48">
        <f t="shared" si="47"/>
        <v>12747.67065</v>
      </c>
      <c r="AN76" s="54">
        <f t="shared" si="48"/>
        <v>0.805623615464995</v>
      </c>
      <c r="AO76" s="54">
        <f t="shared" si="49"/>
        <v>0.694370779025421</v>
      </c>
      <c r="AP76" s="49"/>
      <c r="AQ76" s="49">
        <v>11962.5</v>
      </c>
      <c r="AR76" s="49">
        <v>3186.9176625</v>
      </c>
      <c r="AS76" s="53">
        <f t="shared" si="50"/>
        <v>0.266409</v>
      </c>
      <c r="AT76" s="57">
        <v>40</v>
      </c>
    </row>
    <row r="77" s="1" customFormat="1" spans="1:46">
      <c r="A77" s="23">
        <v>76</v>
      </c>
      <c r="B77" s="24">
        <v>515</v>
      </c>
      <c r="C77" s="24" t="s">
        <v>96</v>
      </c>
      <c r="D77" s="24" t="s">
        <v>38</v>
      </c>
      <c r="E77" s="25">
        <f>VLOOKUP(B77,[3]正式员工人数!$A:$C,3,0)</f>
        <v>2</v>
      </c>
      <c r="F77" s="31">
        <v>4</v>
      </c>
      <c r="G77" s="32">
        <v>100</v>
      </c>
      <c r="H77" s="28">
        <f>VLOOKUP(B77,[1]查询时间段分门店销售汇总!$D$3:$L$145,9,0)</f>
        <v>47155.33</v>
      </c>
      <c r="I77" s="28">
        <f>VLOOKUP(B77,[1]查询时间段分门店销售汇总!$D$3:$M$145,10,0)</f>
        <v>7830.9</v>
      </c>
      <c r="J77" s="32">
        <f t="shared" si="30"/>
        <v>42000</v>
      </c>
      <c r="K77" s="32">
        <f t="shared" si="31"/>
        <v>10522.512</v>
      </c>
      <c r="L77" s="38">
        <v>14000</v>
      </c>
      <c r="M77" s="39">
        <v>3507.504</v>
      </c>
      <c r="N77" s="40">
        <f t="shared" si="32"/>
        <v>0.250536</v>
      </c>
      <c r="O77" s="41">
        <f t="shared" si="33"/>
        <v>1.12274595238095</v>
      </c>
      <c r="P77" s="40">
        <f t="shared" si="34"/>
        <v>0.744204425711275</v>
      </c>
      <c r="Q77" s="43"/>
      <c r="R77" s="43"/>
      <c r="S77" s="43">
        <f t="shared" si="36"/>
        <v>46200</v>
      </c>
      <c r="T77" s="43">
        <f t="shared" si="37"/>
        <v>10417.28688</v>
      </c>
      <c r="U77" s="38">
        <v>15400</v>
      </c>
      <c r="V77" s="39">
        <v>3472.42896</v>
      </c>
      <c r="W77" s="40">
        <f t="shared" si="38"/>
        <v>0.2254824</v>
      </c>
      <c r="X77" s="41">
        <f t="shared" si="39"/>
        <v>1.02067813852814</v>
      </c>
      <c r="Y77" s="40">
        <f t="shared" si="40"/>
        <v>0.751721642132601</v>
      </c>
      <c r="Z77" s="43">
        <f>150*E77</f>
        <v>300</v>
      </c>
      <c r="AA77" s="43"/>
      <c r="AB77" s="47">
        <f>VLOOKUP(B77,[2]查询时间段分门店销售汇总!$D$3:$L$145,9,0)</f>
        <v>32310.39</v>
      </c>
      <c r="AC77" s="47">
        <f>VLOOKUP(B77,[2]查询时间段分门店销售汇总!$D$3:$M$145,10,0)</f>
        <v>6188.77</v>
      </c>
      <c r="AD77" s="48">
        <f t="shared" si="41"/>
        <v>36960</v>
      </c>
      <c r="AE77" s="48">
        <f t="shared" si="42"/>
        <v>10417.28688</v>
      </c>
      <c r="AF77" s="49">
        <v>9240</v>
      </c>
      <c r="AG77" s="49">
        <v>2604.32172</v>
      </c>
      <c r="AH77" s="53">
        <f t="shared" si="43"/>
        <v>0.281853</v>
      </c>
      <c r="AI77" s="53">
        <f t="shared" si="44"/>
        <v>0.874198863636364</v>
      </c>
      <c r="AJ77" s="53">
        <f t="shared" si="45"/>
        <v>0.594086547801782</v>
      </c>
      <c r="AK77" s="48"/>
      <c r="AL77" s="48">
        <f t="shared" si="46"/>
        <v>46200</v>
      </c>
      <c r="AM77" s="48">
        <f t="shared" si="47"/>
        <v>11979.879912</v>
      </c>
      <c r="AN77" s="54">
        <f t="shared" si="48"/>
        <v>0.699359090909091</v>
      </c>
      <c r="AO77" s="54">
        <f t="shared" si="49"/>
        <v>0.516596998088506</v>
      </c>
      <c r="AP77" s="49"/>
      <c r="AQ77" s="49">
        <v>11550</v>
      </c>
      <c r="AR77" s="49">
        <v>2994.969978</v>
      </c>
      <c r="AS77" s="53">
        <f t="shared" si="50"/>
        <v>0.25930476</v>
      </c>
      <c r="AT77" s="57">
        <v>50</v>
      </c>
    </row>
    <row r="78" s="1" customFormat="1" spans="1:46">
      <c r="A78" s="23">
        <v>77</v>
      </c>
      <c r="B78" s="24">
        <v>103639</v>
      </c>
      <c r="C78" s="24" t="s">
        <v>104</v>
      </c>
      <c r="D78" s="24" t="s">
        <v>38</v>
      </c>
      <c r="E78" s="25">
        <f>VLOOKUP(B78,[3]正式员工人数!$A:$C,3,0)</f>
        <v>2</v>
      </c>
      <c r="F78" s="31">
        <v>5</v>
      </c>
      <c r="G78" s="32">
        <v>100</v>
      </c>
      <c r="H78" s="28">
        <f>VLOOKUP(B78,[1]查询时间段分门店销售汇总!$D$3:$L$145,9,0)</f>
        <v>39129.9</v>
      </c>
      <c r="I78" s="28">
        <f>VLOOKUP(B78,[1]查询时间段分门店销售汇总!$D$3:$M$145,10,0)</f>
        <v>8850.46</v>
      </c>
      <c r="J78" s="32">
        <f t="shared" si="30"/>
        <v>39000</v>
      </c>
      <c r="K78" s="32">
        <f t="shared" si="31"/>
        <v>9737.442</v>
      </c>
      <c r="L78" s="38">
        <v>13000</v>
      </c>
      <c r="M78" s="39">
        <v>3245.814</v>
      </c>
      <c r="N78" s="40">
        <f t="shared" si="32"/>
        <v>0.249678</v>
      </c>
      <c r="O78" s="41">
        <f t="shared" si="33"/>
        <v>1.00333076923077</v>
      </c>
      <c r="P78" s="40">
        <f t="shared" si="34"/>
        <v>0.908910163470037</v>
      </c>
      <c r="Q78" s="43">
        <f t="shared" si="52"/>
        <v>140</v>
      </c>
      <c r="R78" s="43"/>
      <c r="S78" s="43">
        <f t="shared" si="36"/>
        <v>42900</v>
      </c>
      <c r="T78" s="43">
        <f t="shared" si="37"/>
        <v>9640.06758</v>
      </c>
      <c r="U78" s="38">
        <v>14300</v>
      </c>
      <c r="V78" s="39">
        <v>3213.35586</v>
      </c>
      <c r="W78" s="40">
        <f t="shared" si="38"/>
        <v>0.2247102</v>
      </c>
      <c r="X78" s="40">
        <f t="shared" si="39"/>
        <v>0.912118881118881</v>
      </c>
      <c r="Y78" s="40">
        <f t="shared" si="40"/>
        <v>0.918091074212158</v>
      </c>
      <c r="Z78" s="43"/>
      <c r="AA78" s="43"/>
      <c r="AB78" s="47">
        <f>VLOOKUP(B78,[2]查询时间段分门店销售汇总!$D$3:$L$145,9,0)</f>
        <v>22841.4</v>
      </c>
      <c r="AC78" s="47">
        <f>VLOOKUP(B78,[2]查询时间段分门店销售汇总!$D$3:$M$145,10,0)</f>
        <v>5974.48</v>
      </c>
      <c r="AD78" s="48">
        <f t="shared" si="41"/>
        <v>34320</v>
      </c>
      <c r="AE78" s="48">
        <f t="shared" si="42"/>
        <v>9640.06758</v>
      </c>
      <c r="AF78" s="49">
        <v>8580</v>
      </c>
      <c r="AG78" s="49">
        <v>2410.016895</v>
      </c>
      <c r="AH78" s="53">
        <f t="shared" si="43"/>
        <v>0.28088775</v>
      </c>
      <c r="AI78" s="53">
        <f t="shared" si="44"/>
        <v>0.665541958041958</v>
      </c>
      <c r="AJ78" s="53">
        <f t="shared" si="45"/>
        <v>0.619754991385652</v>
      </c>
      <c r="AK78" s="48"/>
      <c r="AL78" s="48">
        <f t="shared" si="46"/>
        <v>42900</v>
      </c>
      <c r="AM78" s="48">
        <f t="shared" si="47"/>
        <v>11086.077717</v>
      </c>
      <c r="AN78" s="54">
        <f t="shared" si="48"/>
        <v>0.532433566433566</v>
      </c>
      <c r="AO78" s="54">
        <f t="shared" si="49"/>
        <v>0.53891738381361</v>
      </c>
      <c r="AP78" s="49"/>
      <c r="AQ78" s="49">
        <v>10725</v>
      </c>
      <c r="AR78" s="49">
        <v>2771.51942925</v>
      </c>
      <c r="AS78" s="53">
        <f t="shared" si="50"/>
        <v>0.25841673</v>
      </c>
      <c r="AT78" s="57">
        <v>50</v>
      </c>
    </row>
    <row r="79" s="1" customFormat="1" spans="1:46">
      <c r="A79" s="23">
        <v>78</v>
      </c>
      <c r="B79" s="24">
        <v>355</v>
      </c>
      <c r="C79" s="24" t="s">
        <v>113</v>
      </c>
      <c r="D79" s="24" t="s">
        <v>38</v>
      </c>
      <c r="E79" s="25">
        <f>VLOOKUP(B79,[3]正式员工人数!$A:$C,3,0)</f>
        <v>2</v>
      </c>
      <c r="F79" s="31">
        <v>5</v>
      </c>
      <c r="G79" s="32">
        <v>100</v>
      </c>
      <c r="H79" s="28">
        <f>VLOOKUP(B79,[1]查询时间段分门店销售汇总!$D$3:$L$145,9,0)</f>
        <v>40019.36</v>
      </c>
      <c r="I79" s="28">
        <f>VLOOKUP(B79,[1]查询时间段分门店销售汇总!$D$3:$M$145,10,0)</f>
        <v>8392.46</v>
      </c>
      <c r="J79" s="32">
        <f t="shared" si="30"/>
        <v>39000</v>
      </c>
      <c r="K79" s="32">
        <f t="shared" si="31"/>
        <v>9983.844</v>
      </c>
      <c r="L79" s="38">
        <v>13000</v>
      </c>
      <c r="M79" s="39">
        <v>3327.948</v>
      </c>
      <c r="N79" s="40">
        <f t="shared" si="32"/>
        <v>0.255996</v>
      </c>
      <c r="O79" s="41">
        <f t="shared" si="33"/>
        <v>1.02613743589744</v>
      </c>
      <c r="P79" s="40">
        <f t="shared" si="34"/>
        <v>0.84060407995157</v>
      </c>
      <c r="Q79" s="43">
        <f t="shared" si="52"/>
        <v>140</v>
      </c>
      <c r="R79" s="43"/>
      <c r="S79" s="43">
        <f t="shared" si="36"/>
        <v>42900</v>
      </c>
      <c r="T79" s="43">
        <f t="shared" si="37"/>
        <v>9884.00556</v>
      </c>
      <c r="U79" s="38">
        <v>14300</v>
      </c>
      <c r="V79" s="39">
        <v>3294.66852</v>
      </c>
      <c r="W79" s="40">
        <f t="shared" si="38"/>
        <v>0.2303964</v>
      </c>
      <c r="X79" s="40">
        <f t="shared" si="39"/>
        <v>0.932852214452214</v>
      </c>
      <c r="Y79" s="40">
        <f t="shared" si="40"/>
        <v>0.849095030254111</v>
      </c>
      <c r="Z79" s="43"/>
      <c r="AA79" s="43"/>
      <c r="AB79" s="47">
        <f>VLOOKUP(B79,[2]查询时间段分门店销售汇总!$D$3:$L$145,9,0)</f>
        <v>17792.46</v>
      </c>
      <c r="AC79" s="47">
        <f>VLOOKUP(B79,[2]查询时间段分门店销售汇总!$D$3:$M$145,10,0)</f>
        <v>4586.11</v>
      </c>
      <c r="AD79" s="48">
        <f t="shared" si="41"/>
        <v>34320</v>
      </c>
      <c r="AE79" s="48">
        <f t="shared" si="42"/>
        <v>9884.00556</v>
      </c>
      <c r="AF79" s="49">
        <v>8580</v>
      </c>
      <c r="AG79" s="49">
        <v>2471.00139</v>
      </c>
      <c r="AH79" s="53">
        <f t="shared" si="43"/>
        <v>0.2879955</v>
      </c>
      <c r="AI79" s="53">
        <f t="shared" si="44"/>
        <v>0.518428321678322</v>
      </c>
      <c r="AJ79" s="53">
        <f t="shared" si="45"/>
        <v>0.463993061533648</v>
      </c>
      <c r="AK79" s="48"/>
      <c r="AL79" s="48">
        <f t="shared" si="46"/>
        <v>42900</v>
      </c>
      <c r="AM79" s="48">
        <f t="shared" si="47"/>
        <v>11366.606394</v>
      </c>
      <c r="AN79" s="54">
        <f t="shared" si="48"/>
        <v>0.414742657342657</v>
      </c>
      <c r="AO79" s="54">
        <f t="shared" si="49"/>
        <v>0.403472227420564</v>
      </c>
      <c r="AP79" s="49"/>
      <c r="AQ79" s="49">
        <v>10725</v>
      </c>
      <c r="AR79" s="49">
        <v>2841.6515985</v>
      </c>
      <c r="AS79" s="53">
        <f t="shared" si="50"/>
        <v>0.26495586</v>
      </c>
      <c r="AT79" s="57">
        <v>40</v>
      </c>
    </row>
    <row r="80" s="1" customFormat="1" spans="1:46">
      <c r="A80" s="23">
        <v>79</v>
      </c>
      <c r="B80" s="24">
        <v>743</v>
      </c>
      <c r="C80" s="24" t="s">
        <v>121</v>
      </c>
      <c r="D80" s="24" t="s">
        <v>38</v>
      </c>
      <c r="E80" s="25">
        <f>VLOOKUP(B80,[3]正式员工人数!$A:$C,3,0)</f>
        <v>1</v>
      </c>
      <c r="F80" s="31">
        <v>5</v>
      </c>
      <c r="G80" s="32">
        <v>100</v>
      </c>
      <c r="H80" s="28">
        <f>VLOOKUP(B80,[1]查询时间段分门店销售汇总!$D$3:$L$145,9,0)</f>
        <v>32374.5</v>
      </c>
      <c r="I80" s="28">
        <f>VLOOKUP(B80,[1]查询时间段分门店销售汇总!$D$3:$M$145,10,0)</f>
        <v>7431.87</v>
      </c>
      <c r="J80" s="32">
        <f t="shared" si="30"/>
        <v>36750</v>
      </c>
      <c r="K80" s="32">
        <f t="shared" si="31"/>
        <v>9172.8</v>
      </c>
      <c r="L80" s="38">
        <v>12250</v>
      </c>
      <c r="M80" s="39">
        <v>3057.6</v>
      </c>
      <c r="N80" s="40">
        <f t="shared" si="32"/>
        <v>0.2496</v>
      </c>
      <c r="O80" s="40">
        <f t="shared" si="33"/>
        <v>0.880938775510204</v>
      </c>
      <c r="P80" s="40">
        <f t="shared" si="34"/>
        <v>0.810207352171638</v>
      </c>
      <c r="Q80" s="43"/>
      <c r="R80" s="43"/>
      <c r="S80" s="43">
        <f t="shared" si="36"/>
        <v>40425</v>
      </c>
      <c r="T80" s="43">
        <f t="shared" si="37"/>
        <v>9081.072</v>
      </c>
      <c r="U80" s="38">
        <v>13475</v>
      </c>
      <c r="V80" s="39">
        <v>3027.024</v>
      </c>
      <c r="W80" s="40">
        <f t="shared" si="38"/>
        <v>0.22464</v>
      </c>
      <c r="X80" s="40">
        <f t="shared" si="39"/>
        <v>0.800853432282004</v>
      </c>
      <c r="Y80" s="40">
        <f t="shared" si="40"/>
        <v>0.818391264819836</v>
      </c>
      <c r="Z80" s="43"/>
      <c r="AA80" s="43"/>
      <c r="AB80" s="47">
        <f>VLOOKUP(B80,[2]查询时间段分门店销售汇总!$D$3:$L$145,9,0)</f>
        <v>30102.93</v>
      </c>
      <c r="AC80" s="47">
        <f>VLOOKUP(B80,[2]查询时间段分门店销售汇总!$D$3:$M$145,10,0)</f>
        <v>7814.76</v>
      </c>
      <c r="AD80" s="48">
        <f t="shared" si="41"/>
        <v>32340</v>
      </c>
      <c r="AE80" s="48">
        <f t="shared" si="42"/>
        <v>9081.072</v>
      </c>
      <c r="AF80" s="49">
        <v>8085</v>
      </c>
      <c r="AG80" s="49">
        <v>2270.268</v>
      </c>
      <c r="AH80" s="53">
        <f t="shared" si="43"/>
        <v>0.2808</v>
      </c>
      <c r="AI80" s="53">
        <f t="shared" si="44"/>
        <v>0.930826530612245</v>
      </c>
      <c r="AJ80" s="53">
        <f t="shared" si="45"/>
        <v>0.860554789126218</v>
      </c>
      <c r="AK80" s="48"/>
      <c r="AL80" s="48">
        <f t="shared" si="46"/>
        <v>40425</v>
      </c>
      <c r="AM80" s="48">
        <f t="shared" si="47"/>
        <v>10443.2328</v>
      </c>
      <c r="AN80" s="54">
        <f t="shared" si="48"/>
        <v>0.744661224489796</v>
      </c>
      <c r="AO80" s="54">
        <f t="shared" si="49"/>
        <v>0.748308512283668</v>
      </c>
      <c r="AP80" s="49"/>
      <c r="AQ80" s="49">
        <v>10106.25</v>
      </c>
      <c r="AR80" s="49">
        <v>2610.8082</v>
      </c>
      <c r="AS80" s="53">
        <f t="shared" si="50"/>
        <v>0.258336</v>
      </c>
      <c r="AT80" s="57">
        <v>40</v>
      </c>
    </row>
    <row r="81" s="1" customFormat="1" spans="1:46">
      <c r="A81" s="23">
        <v>80</v>
      </c>
      <c r="B81" s="24">
        <v>573</v>
      </c>
      <c r="C81" s="24" t="s">
        <v>118</v>
      </c>
      <c r="D81" s="24" t="s">
        <v>38</v>
      </c>
      <c r="E81" s="25">
        <f>VLOOKUP(B81,[3]正式员工人数!$A:$C,3,0)</f>
        <v>2</v>
      </c>
      <c r="F81" s="31">
        <v>6</v>
      </c>
      <c r="G81" s="32">
        <v>100</v>
      </c>
      <c r="H81" s="28">
        <f>VLOOKUP(B81,[1]查询时间段分门店销售汇总!$D$3:$L$145,9,0)</f>
        <v>27764.67</v>
      </c>
      <c r="I81" s="28">
        <f>VLOOKUP(B81,[1]查询时间段分门店销售汇总!$D$3:$M$145,10,0)</f>
        <v>4920.98</v>
      </c>
      <c r="J81" s="32">
        <f t="shared" si="30"/>
        <v>28800</v>
      </c>
      <c r="K81" s="32">
        <f t="shared" si="31"/>
        <v>6247.2384</v>
      </c>
      <c r="L81" s="38">
        <v>9600</v>
      </c>
      <c r="M81" s="39">
        <v>2082.4128</v>
      </c>
      <c r="N81" s="40">
        <f t="shared" si="32"/>
        <v>0.216918</v>
      </c>
      <c r="O81" s="40">
        <f t="shared" si="33"/>
        <v>0.964051041666667</v>
      </c>
      <c r="P81" s="40">
        <f t="shared" si="34"/>
        <v>0.787704852115136</v>
      </c>
      <c r="Q81" s="43"/>
      <c r="R81" s="43"/>
      <c r="S81" s="43">
        <f t="shared" si="36"/>
        <v>31680</v>
      </c>
      <c r="T81" s="43">
        <f t="shared" si="37"/>
        <v>6184.766016</v>
      </c>
      <c r="U81" s="38">
        <v>10560</v>
      </c>
      <c r="V81" s="39">
        <v>2061.588672</v>
      </c>
      <c r="W81" s="40">
        <f t="shared" si="38"/>
        <v>0.1952262</v>
      </c>
      <c r="X81" s="40">
        <f t="shared" si="39"/>
        <v>0.876410037878788</v>
      </c>
      <c r="Y81" s="40">
        <f t="shared" si="40"/>
        <v>0.795661466782966</v>
      </c>
      <c r="Z81" s="43"/>
      <c r="AA81" s="43"/>
      <c r="AB81" s="47">
        <f>VLOOKUP(B81,[2]查询时间段分门店销售汇总!$D$3:$L$145,9,0)</f>
        <v>22297.64</v>
      </c>
      <c r="AC81" s="47">
        <f>VLOOKUP(B81,[2]查询时间段分门店销售汇总!$D$3:$M$145,10,0)</f>
        <v>6487.15</v>
      </c>
      <c r="AD81" s="48">
        <f t="shared" si="41"/>
        <v>25344</v>
      </c>
      <c r="AE81" s="48">
        <f t="shared" si="42"/>
        <v>6184.766016</v>
      </c>
      <c r="AF81" s="49">
        <v>6336</v>
      </c>
      <c r="AG81" s="49">
        <v>1546.191504</v>
      </c>
      <c r="AH81" s="53">
        <f t="shared" si="43"/>
        <v>0.24403275</v>
      </c>
      <c r="AI81" s="53">
        <f t="shared" si="44"/>
        <v>0.879799558080808</v>
      </c>
      <c r="AJ81" s="53">
        <f t="shared" si="45"/>
        <v>1.04889174193781</v>
      </c>
      <c r="AK81" s="48"/>
      <c r="AL81" s="48">
        <f t="shared" si="46"/>
        <v>31680</v>
      </c>
      <c r="AM81" s="48">
        <f t="shared" si="47"/>
        <v>7112.4809184</v>
      </c>
      <c r="AN81" s="54">
        <f t="shared" si="48"/>
        <v>0.703839646464646</v>
      </c>
      <c r="AO81" s="54">
        <f t="shared" si="49"/>
        <v>0.912079775598094</v>
      </c>
      <c r="AP81" s="49"/>
      <c r="AQ81" s="49">
        <v>7920</v>
      </c>
      <c r="AR81" s="49">
        <v>1778.1202296</v>
      </c>
      <c r="AS81" s="53">
        <f t="shared" si="50"/>
        <v>0.22451013</v>
      </c>
      <c r="AT81" s="57">
        <v>40</v>
      </c>
    </row>
    <row r="82" s="1" customFormat="1" spans="1:46">
      <c r="A82" s="23">
        <v>81</v>
      </c>
      <c r="B82" s="24">
        <v>740</v>
      </c>
      <c r="C82" s="24" t="s">
        <v>122</v>
      </c>
      <c r="D82" s="24" t="s">
        <v>38</v>
      </c>
      <c r="E82" s="25">
        <f>VLOOKUP(B82,[3]正式员工人数!$A:$C,3,0)</f>
        <v>3</v>
      </c>
      <c r="F82" s="31">
        <v>6</v>
      </c>
      <c r="G82" s="32">
        <v>100</v>
      </c>
      <c r="H82" s="28">
        <f>VLOOKUP(B82,[1]查询时间段分门店销售汇总!$D$3:$L$145,9,0)</f>
        <v>31318.04</v>
      </c>
      <c r="I82" s="28">
        <f>VLOOKUP(B82,[1]查询时间段分门店销售汇总!$D$3:$M$145,10,0)</f>
        <v>7826.52</v>
      </c>
      <c r="J82" s="32">
        <f t="shared" si="30"/>
        <v>28800</v>
      </c>
      <c r="K82" s="32">
        <f t="shared" si="31"/>
        <v>7806.24</v>
      </c>
      <c r="L82" s="38">
        <v>9600</v>
      </c>
      <c r="M82" s="39">
        <v>2602.08</v>
      </c>
      <c r="N82" s="40">
        <f t="shared" si="32"/>
        <v>0.27105</v>
      </c>
      <c r="O82" s="41">
        <f t="shared" si="33"/>
        <v>1.08743194444444</v>
      </c>
      <c r="P82" s="41">
        <f t="shared" si="34"/>
        <v>1.00259792166267</v>
      </c>
      <c r="Q82" s="43">
        <f>E82*70</f>
        <v>210</v>
      </c>
      <c r="R82" s="43"/>
      <c r="S82" s="43">
        <f t="shared" si="36"/>
        <v>31680</v>
      </c>
      <c r="T82" s="43">
        <f t="shared" si="37"/>
        <v>7728.1776</v>
      </c>
      <c r="U82" s="38">
        <v>10560</v>
      </c>
      <c r="V82" s="39">
        <v>2576.0592</v>
      </c>
      <c r="W82" s="40">
        <f t="shared" si="38"/>
        <v>0.243945</v>
      </c>
      <c r="X82" s="40">
        <f t="shared" si="39"/>
        <v>0.988574494949495</v>
      </c>
      <c r="Y82" s="41">
        <f t="shared" si="40"/>
        <v>1.01272517339664</v>
      </c>
      <c r="Z82" s="43"/>
      <c r="AA82" s="43">
        <f t="shared" ref="AA82:AA87" si="53">(I82-K82)*0.3</f>
        <v>6.0840000000002</v>
      </c>
      <c r="AB82" s="47">
        <f>VLOOKUP(B82,[2]查询时间段分门店销售汇总!$D$3:$L$145,9,0)</f>
        <v>20251.46</v>
      </c>
      <c r="AC82" s="47">
        <f>VLOOKUP(B82,[2]查询时间段分门店销售汇总!$D$3:$M$145,10,0)</f>
        <v>3913.3</v>
      </c>
      <c r="AD82" s="48">
        <f t="shared" si="41"/>
        <v>25344</v>
      </c>
      <c r="AE82" s="48">
        <f t="shared" si="42"/>
        <v>7728.1776</v>
      </c>
      <c r="AF82" s="49">
        <v>6336</v>
      </c>
      <c r="AG82" s="49">
        <v>1932.0444</v>
      </c>
      <c r="AH82" s="53">
        <f t="shared" si="43"/>
        <v>0.30493125</v>
      </c>
      <c r="AI82" s="53">
        <f t="shared" si="44"/>
        <v>0.799063289141414</v>
      </c>
      <c r="AJ82" s="53">
        <f t="shared" si="45"/>
        <v>0.506367762562807</v>
      </c>
      <c r="AK82" s="48"/>
      <c r="AL82" s="48">
        <f t="shared" si="46"/>
        <v>31680</v>
      </c>
      <c r="AM82" s="48">
        <f t="shared" si="47"/>
        <v>8887.40424</v>
      </c>
      <c r="AN82" s="54">
        <f t="shared" si="48"/>
        <v>0.639250631313131</v>
      </c>
      <c r="AO82" s="54">
        <f t="shared" si="49"/>
        <v>0.440319793532875</v>
      </c>
      <c r="AP82" s="49"/>
      <c r="AQ82" s="49">
        <v>7920</v>
      </c>
      <c r="AR82" s="49">
        <v>2221.85106</v>
      </c>
      <c r="AS82" s="53">
        <f t="shared" si="50"/>
        <v>0.28053675</v>
      </c>
      <c r="AT82" s="57">
        <v>40</v>
      </c>
    </row>
    <row r="83" s="1" customFormat="1" spans="1:46">
      <c r="A83" s="23">
        <v>82</v>
      </c>
      <c r="B83" s="24">
        <v>733</v>
      </c>
      <c r="C83" s="24" t="s">
        <v>141</v>
      </c>
      <c r="D83" s="24" t="s">
        <v>38</v>
      </c>
      <c r="E83" s="25">
        <f>VLOOKUP(B83,[3]正式员工人数!$A:$C,3,0)</f>
        <v>3</v>
      </c>
      <c r="F83" s="31">
        <v>7</v>
      </c>
      <c r="G83" s="32">
        <v>100</v>
      </c>
      <c r="H83" s="28">
        <f>VLOOKUP(B83,[1]查询时间段分门店销售汇总!$D$3:$L$145,9,0)</f>
        <v>20070.6</v>
      </c>
      <c r="I83" s="28">
        <f>VLOOKUP(B83,[1]查询时间段分门店销售汇总!$D$3:$M$145,10,0)</f>
        <v>5070.96</v>
      </c>
      <c r="J83" s="32">
        <f t="shared" si="30"/>
        <v>27360</v>
      </c>
      <c r="K83" s="32">
        <f t="shared" si="31"/>
        <v>7418.06208</v>
      </c>
      <c r="L83" s="38">
        <v>9120</v>
      </c>
      <c r="M83" s="39">
        <v>2472.68736</v>
      </c>
      <c r="N83" s="40">
        <f t="shared" si="32"/>
        <v>0.271128</v>
      </c>
      <c r="O83" s="40">
        <f t="shared" si="33"/>
        <v>0.733574561403509</v>
      </c>
      <c r="P83" s="40">
        <f t="shared" si="34"/>
        <v>0.683596328166615</v>
      </c>
      <c r="Q83" s="43"/>
      <c r="R83" s="43"/>
      <c r="S83" s="43">
        <f t="shared" si="36"/>
        <v>30096</v>
      </c>
      <c r="T83" s="43">
        <f t="shared" si="37"/>
        <v>7343.8814592</v>
      </c>
      <c r="U83" s="38">
        <v>10032</v>
      </c>
      <c r="V83" s="39">
        <v>2447.9604864</v>
      </c>
      <c r="W83" s="40">
        <f t="shared" si="38"/>
        <v>0.2440152</v>
      </c>
      <c r="X83" s="40">
        <f t="shared" si="39"/>
        <v>0.666885964912281</v>
      </c>
      <c r="Y83" s="40">
        <f t="shared" si="40"/>
        <v>0.690501341582439</v>
      </c>
      <c r="Z83" s="43"/>
      <c r="AA83" s="43"/>
      <c r="AB83" s="47">
        <f>VLOOKUP(B83,[2]查询时间段分门店销售汇总!$D$3:$L$145,9,0)</f>
        <v>18320.31</v>
      </c>
      <c r="AC83" s="47">
        <f>VLOOKUP(B83,[2]查询时间段分门店销售汇总!$D$3:$M$145,10,0)</f>
        <v>5352.07</v>
      </c>
      <c r="AD83" s="48">
        <f t="shared" si="41"/>
        <v>24076.8</v>
      </c>
      <c r="AE83" s="48">
        <f t="shared" si="42"/>
        <v>7343.8814592</v>
      </c>
      <c r="AF83" s="49">
        <v>6019.2</v>
      </c>
      <c r="AG83" s="49">
        <v>1835.9703648</v>
      </c>
      <c r="AH83" s="53">
        <f t="shared" si="43"/>
        <v>0.305019</v>
      </c>
      <c r="AI83" s="53">
        <f t="shared" si="44"/>
        <v>0.760911333732058</v>
      </c>
      <c r="AJ83" s="53">
        <f t="shared" si="45"/>
        <v>0.728779464883005</v>
      </c>
      <c r="AK83" s="48"/>
      <c r="AL83" s="48">
        <f t="shared" si="46"/>
        <v>30096</v>
      </c>
      <c r="AM83" s="48">
        <f t="shared" si="47"/>
        <v>8445.46367808</v>
      </c>
      <c r="AN83" s="54">
        <f t="shared" si="48"/>
        <v>0.608729066985646</v>
      </c>
      <c r="AO83" s="54">
        <f t="shared" si="49"/>
        <v>0.633721273811309</v>
      </c>
      <c r="AP83" s="49"/>
      <c r="AQ83" s="49">
        <v>7524</v>
      </c>
      <c r="AR83" s="49">
        <v>2111.36591952</v>
      </c>
      <c r="AS83" s="53">
        <f t="shared" si="50"/>
        <v>0.28061748</v>
      </c>
      <c r="AT83" s="57">
        <v>40</v>
      </c>
    </row>
    <row r="84" s="1" customFormat="1" spans="1:46">
      <c r="A84" s="23">
        <v>83</v>
      </c>
      <c r="B84" s="24">
        <v>122198</v>
      </c>
      <c r="C84" s="24" t="s">
        <v>130</v>
      </c>
      <c r="D84" s="24" t="s">
        <v>38</v>
      </c>
      <c r="E84" s="25">
        <f>VLOOKUP(B84,[3]正式员工人数!$A:$C,3,0)</f>
        <v>2</v>
      </c>
      <c r="F84" s="31">
        <v>7</v>
      </c>
      <c r="G84" s="32">
        <v>100</v>
      </c>
      <c r="H84" s="28">
        <f>VLOOKUP(B84,[1]查询时间段分门店销售汇总!$D$3:$L$145,9,0)</f>
        <v>24066.41</v>
      </c>
      <c r="I84" s="28">
        <f>VLOOKUP(B84,[1]查询时间段分门店销售汇总!$D$3:$M$145,10,0)</f>
        <v>5295.24</v>
      </c>
      <c r="J84" s="32">
        <f t="shared" si="30"/>
        <v>27360</v>
      </c>
      <c r="K84" s="32">
        <f t="shared" si="31"/>
        <v>4908.384</v>
      </c>
      <c r="L84" s="38">
        <v>9120</v>
      </c>
      <c r="M84" s="39">
        <v>1636.128</v>
      </c>
      <c r="N84" s="40">
        <f t="shared" si="32"/>
        <v>0.1794</v>
      </c>
      <c r="O84" s="40">
        <f t="shared" si="33"/>
        <v>0.879620248538012</v>
      </c>
      <c r="P84" s="41">
        <f t="shared" si="34"/>
        <v>1.07881534941031</v>
      </c>
      <c r="Q84" s="43"/>
      <c r="R84" s="43"/>
      <c r="S84" s="43">
        <f t="shared" si="36"/>
        <v>30096</v>
      </c>
      <c r="T84" s="43">
        <f t="shared" si="37"/>
        <v>4859.30016</v>
      </c>
      <c r="U84" s="38">
        <v>10032</v>
      </c>
      <c r="V84" s="39">
        <v>1619.76672</v>
      </c>
      <c r="W84" s="40">
        <f t="shared" si="38"/>
        <v>0.16146</v>
      </c>
      <c r="X84" s="40">
        <f t="shared" si="39"/>
        <v>0.799654771398192</v>
      </c>
      <c r="Y84" s="41">
        <f t="shared" si="40"/>
        <v>1.08971247415183</v>
      </c>
      <c r="Z84" s="43"/>
      <c r="AA84" s="43">
        <f t="shared" si="53"/>
        <v>116.0568</v>
      </c>
      <c r="AB84" s="47">
        <f>VLOOKUP(B84,[2]查询时间段分门店销售汇总!$D$3:$L$145,9,0)</f>
        <v>21550.42</v>
      </c>
      <c r="AC84" s="47">
        <f>VLOOKUP(B84,[2]查询时间段分门店销售汇总!$D$3:$M$145,10,0)</f>
        <v>4477.08</v>
      </c>
      <c r="AD84" s="48">
        <f t="shared" si="41"/>
        <v>24076.8</v>
      </c>
      <c r="AE84" s="48">
        <f t="shared" si="42"/>
        <v>4859.30016</v>
      </c>
      <c r="AF84" s="49">
        <v>6019.2</v>
      </c>
      <c r="AG84" s="49">
        <v>1214.82504</v>
      </c>
      <c r="AH84" s="53">
        <f t="shared" si="43"/>
        <v>0.201825</v>
      </c>
      <c r="AI84" s="53">
        <f t="shared" si="44"/>
        <v>0.895069942849548</v>
      </c>
      <c r="AJ84" s="53">
        <f t="shared" si="45"/>
        <v>0.921342549870391</v>
      </c>
      <c r="AK84" s="48"/>
      <c r="AL84" s="48">
        <f t="shared" si="46"/>
        <v>30096</v>
      </c>
      <c r="AM84" s="48">
        <f t="shared" si="47"/>
        <v>5588.195184</v>
      </c>
      <c r="AN84" s="54">
        <f t="shared" si="48"/>
        <v>0.716055954279638</v>
      </c>
      <c r="AO84" s="54">
        <f t="shared" si="49"/>
        <v>0.801167434669905</v>
      </c>
      <c r="AP84" s="49"/>
      <c r="AQ84" s="49">
        <v>7524</v>
      </c>
      <c r="AR84" s="49">
        <v>1397.048796</v>
      </c>
      <c r="AS84" s="53">
        <f t="shared" si="50"/>
        <v>0.185679</v>
      </c>
      <c r="AT84" s="57">
        <v>40</v>
      </c>
    </row>
    <row r="85" s="1" customFormat="1" spans="1:46">
      <c r="A85" s="23">
        <v>84</v>
      </c>
      <c r="B85" s="24">
        <v>104430</v>
      </c>
      <c r="C85" s="24" t="s">
        <v>142</v>
      </c>
      <c r="D85" s="24" t="s">
        <v>38</v>
      </c>
      <c r="E85" s="25">
        <f>VLOOKUP(B85,[3]正式员工人数!$A:$C,3,0)</f>
        <v>3</v>
      </c>
      <c r="F85" s="31">
        <v>7</v>
      </c>
      <c r="G85" s="32">
        <v>100</v>
      </c>
      <c r="H85" s="28">
        <f>VLOOKUP(B85,[1]查询时间段分门店销售汇总!$D$3:$L$145,9,0)</f>
        <v>23613.27</v>
      </c>
      <c r="I85" s="28">
        <f>VLOOKUP(B85,[1]查询时间段分门店销售汇总!$D$3:$M$145,10,0)</f>
        <v>3498.58</v>
      </c>
      <c r="J85" s="32">
        <f t="shared" si="30"/>
        <v>28080</v>
      </c>
      <c r="K85" s="32">
        <f t="shared" si="31"/>
        <v>6951.82176</v>
      </c>
      <c r="L85" s="38">
        <v>9360</v>
      </c>
      <c r="M85" s="39">
        <v>2317.27392</v>
      </c>
      <c r="N85" s="40">
        <f t="shared" si="32"/>
        <v>0.247572</v>
      </c>
      <c r="O85" s="40">
        <f t="shared" si="33"/>
        <v>0.840928418803419</v>
      </c>
      <c r="P85" s="40">
        <f t="shared" si="34"/>
        <v>0.503260889128435</v>
      </c>
      <c r="Q85" s="43"/>
      <c r="R85" s="43"/>
      <c r="S85" s="43">
        <f t="shared" si="36"/>
        <v>30888</v>
      </c>
      <c r="T85" s="43">
        <f t="shared" si="37"/>
        <v>6882.3035424</v>
      </c>
      <c r="U85" s="38">
        <v>10296</v>
      </c>
      <c r="V85" s="39">
        <v>2294.1011808</v>
      </c>
      <c r="W85" s="40">
        <f t="shared" si="38"/>
        <v>0.2228148</v>
      </c>
      <c r="X85" s="40">
        <f t="shared" si="39"/>
        <v>0.764480380730381</v>
      </c>
      <c r="Y85" s="40">
        <f t="shared" si="40"/>
        <v>0.508344332452964</v>
      </c>
      <c r="Z85" s="43"/>
      <c r="AA85" s="43"/>
      <c r="AB85" s="47">
        <f>VLOOKUP(B85,[2]查询时间段分门店销售汇总!$D$3:$L$145,9,0)</f>
        <v>22581.81</v>
      </c>
      <c r="AC85" s="47">
        <f>VLOOKUP(B85,[2]查询时间段分门店销售汇总!$D$3:$M$145,10,0)</f>
        <v>3114.46</v>
      </c>
      <c r="AD85" s="48">
        <f t="shared" si="41"/>
        <v>24710.4</v>
      </c>
      <c r="AE85" s="48">
        <f t="shared" si="42"/>
        <v>6882.3035424</v>
      </c>
      <c r="AF85" s="49">
        <v>6177.6</v>
      </c>
      <c r="AG85" s="49">
        <v>1720.5758856</v>
      </c>
      <c r="AH85" s="53">
        <f t="shared" si="43"/>
        <v>0.2785185</v>
      </c>
      <c r="AI85" s="53">
        <f t="shared" si="44"/>
        <v>0.913858537296037</v>
      </c>
      <c r="AJ85" s="53">
        <f t="shared" si="45"/>
        <v>0.452531624159362</v>
      </c>
      <c r="AK85" s="48"/>
      <c r="AL85" s="48">
        <f t="shared" si="46"/>
        <v>30888</v>
      </c>
      <c r="AM85" s="48">
        <f t="shared" si="47"/>
        <v>7914.64907376</v>
      </c>
      <c r="AN85" s="54">
        <f t="shared" si="48"/>
        <v>0.73108682983683</v>
      </c>
      <c r="AO85" s="54">
        <f t="shared" si="49"/>
        <v>0.393505760138575</v>
      </c>
      <c r="AP85" s="49"/>
      <c r="AQ85" s="49">
        <v>7722</v>
      </c>
      <c r="AR85" s="49">
        <v>1978.66226844</v>
      </c>
      <c r="AS85" s="53">
        <f t="shared" si="50"/>
        <v>0.25623702</v>
      </c>
      <c r="AT85" s="57">
        <v>40</v>
      </c>
    </row>
    <row r="86" s="1" customFormat="1" spans="1:46">
      <c r="A86" s="23">
        <v>85</v>
      </c>
      <c r="B86" s="24">
        <v>114069</v>
      </c>
      <c r="C86" s="24" t="s">
        <v>169</v>
      </c>
      <c r="D86" s="24" t="s">
        <v>38</v>
      </c>
      <c r="E86" s="25">
        <f>VLOOKUP(B86,[3]正式员工人数!$A:$C,3,0)</f>
        <v>2</v>
      </c>
      <c r="F86" s="31">
        <v>8</v>
      </c>
      <c r="G86" s="32">
        <v>50</v>
      </c>
      <c r="H86" s="28">
        <v>0</v>
      </c>
      <c r="I86" s="28">
        <v>0</v>
      </c>
      <c r="J86" s="32">
        <f t="shared" si="30"/>
        <v>20160</v>
      </c>
      <c r="K86" s="32">
        <f t="shared" si="31"/>
        <v>5352.72192</v>
      </c>
      <c r="L86" s="38">
        <v>6720</v>
      </c>
      <c r="M86" s="39">
        <v>1784.24064</v>
      </c>
      <c r="N86" s="40">
        <f t="shared" si="32"/>
        <v>0.265512</v>
      </c>
      <c r="O86" s="40">
        <f t="shared" si="33"/>
        <v>0</v>
      </c>
      <c r="P86" s="40">
        <f t="shared" si="34"/>
        <v>0</v>
      </c>
      <c r="Q86" s="43"/>
      <c r="R86" s="43"/>
      <c r="S86" s="43">
        <f t="shared" si="36"/>
        <v>22176</v>
      </c>
      <c r="T86" s="43">
        <f t="shared" si="37"/>
        <v>5299.1947008</v>
      </c>
      <c r="U86" s="38">
        <v>7392</v>
      </c>
      <c r="V86" s="39">
        <v>1766.3982336</v>
      </c>
      <c r="W86" s="40">
        <f t="shared" si="38"/>
        <v>0.2389608</v>
      </c>
      <c r="X86" s="40">
        <f t="shared" si="39"/>
        <v>0</v>
      </c>
      <c r="Y86" s="40">
        <f t="shared" si="40"/>
        <v>0</v>
      </c>
      <c r="Z86" s="43"/>
      <c r="AA86" s="43"/>
      <c r="AB86" s="47">
        <v>0</v>
      </c>
      <c r="AC86" s="47">
        <v>0</v>
      </c>
      <c r="AD86" s="48">
        <f t="shared" si="41"/>
        <v>17740.8</v>
      </c>
      <c r="AE86" s="48">
        <f t="shared" si="42"/>
        <v>5299.1947008</v>
      </c>
      <c r="AF86" s="49">
        <v>4435.2</v>
      </c>
      <c r="AG86" s="49">
        <v>1324.7986752</v>
      </c>
      <c r="AH86" s="53">
        <f t="shared" si="43"/>
        <v>0.298701</v>
      </c>
      <c r="AI86" s="53">
        <f t="shared" si="44"/>
        <v>0</v>
      </c>
      <c r="AJ86" s="53">
        <f t="shared" si="45"/>
        <v>0</v>
      </c>
      <c r="AK86" s="48"/>
      <c r="AL86" s="48">
        <f t="shared" si="46"/>
        <v>22176</v>
      </c>
      <c r="AM86" s="48">
        <f t="shared" si="47"/>
        <v>6094.07390592</v>
      </c>
      <c r="AN86" s="54">
        <f t="shared" si="48"/>
        <v>0</v>
      </c>
      <c r="AO86" s="54">
        <f t="shared" si="49"/>
        <v>0</v>
      </c>
      <c r="AP86" s="49"/>
      <c r="AQ86" s="49">
        <v>5544</v>
      </c>
      <c r="AR86" s="49">
        <v>1523.51847648</v>
      </c>
      <c r="AS86" s="53">
        <f t="shared" si="50"/>
        <v>0.27480492</v>
      </c>
      <c r="AT86" s="57">
        <v>35</v>
      </c>
    </row>
    <row r="87" s="1" customFormat="1" spans="1:46">
      <c r="A87" s="23">
        <v>86</v>
      </c>
      <c r="B87" s="24">
        <v>106568</v>
      </c>
      <c r="C87" s="24" t="s">
        <v>170</v>
      </c>
      <c r="D87" s="24" t="s">
        <v>38</v>
      </c>
      <c r="E87" s="25">
        <f>VLOOKUP(B87,[3]正式员工人数!$A:$C,3,0)</f>
        <v>1</v>
      </c>
      <c r="F87" s="31">
        <v>8</v>
      </c>
      <c r="G87" s="32">
        <v>50</v>
      </c>
      <c r="H87" s="28">
        <f>VLOOKUP(B87,[1]查询时间段分门店销售汇总!$D$3:$L$145,9,0)</f>
        <v>26945.72</v>
      </c>
      <c r="I87" s="28">
        <f>VLOOKUP(B87,[1]查询时间段分门店销售汇总!$D$3:$M$145,10,0)</f>
        <v>6056.29</v>
      </c>
      <c r="J87" s="32">
        <f t="shared" si="30"/>
        <v>21000</v>
      </c>
      <c r="K87" s="32">
        <f t="shared" si="31"/>
        <v>5280.912</v>
      </c>
      <c r="L87" s="38">
        <v>7000</v>
      </c>
      <c r="M87" s="39">
        <v>1760.304</v>
      </c>
      <c r="N87" s="40">
        <f t="shared" si="32"/>
        <v>0.251472</v>
      </c>
      <c r="O87" s="41">
        <f t="shared" si="33"/>
        <v>1.28312952380952</v>
      </c>
      <c r="P87" s="41">
        <f t="shared" si="34"/>
        <v>1.14682653299279</v>
      </c>
      <c r="Q87" s="43"/>
      <c r="R87" s="43"/>
      <c r="S87" s="43">
        <f t="shared" si="36"/>
        <v>23100</v>
      </c>
      <c r="T87" s="43">
        <f t="shared" si="37"/>
        <v>5228.10288</v>
      </c>
      <c r="U87" s="38">
        <v>7700</v>
      </c>
      <c r="V87" s="39">
        <v>1742.70096</v>
      </c>
      <c r="W87" s="40">
        <f t="shared" si="38"/>
        <v>0.2263248</v>
      </c>
      <c r="X87" s="41">
        <f t="shared" si="39"/>
        <v>1.16648138528139</v>
      </c>
      <c r="Y87" s="41">
        <f t="shared" si="40"/>
        <v>1.15841063938665</v>
      </c>
      <c r="Z87" s="43">
        <f>150*E87</f>
        <v>150</v>
      </c>
      <c r="AA87" s="43">
        <f t="shared" si="53"/>
        <v>232.6134</v>
      </c>
      <c r="AB87" s="47">
        <f>VLOOKUP(B87,[2]查询时间段分门店销售汇总!$D$3:$L$145,9,0)</f>
        <v>22543.78</v>
      </c>
      <c r="AC87" s="47">
        <f>VLOOKUP(B87,[2]查询时间段分门店销售汇总!$D$3:$M$145,10,0)</f>
        <v>7003.41</v>
      </c>
      <c r="AD87" s="48">
        <f t="shared" si="41"/>
        <v>18480</v>
      </c>
      <c r="AE87" s="48">
        <f t="shared" si="42"/>
        <v>5228.10288</v>
      </c>
      <c r="AF87" s="49">
        <v>4620</v>
      </c>
      <c r="AG87" s="49">
        <v>1307.02572</v>
      </c>
      <c r="AH87" s="53">
        <f t="shared" si="43"/>
        <v>0.282906</v>
      </c>
      <c r="AI87" s="41">
        <f t="shared" si="44"/>
        <v>1.21990151515152</v>
      </c>
      <c r="AJ87" s="41">
        <f t="shared" si="45"/>
        <v>1.33957004304399</v>
      </c>
      <c r="AK87" s="48">
        <v>500</v>
      </c>
      <c r="AL87" s="48">
        <f t="shared" si="46"/>
        <v>23100</v>
      </c>
      <c r="AM87" s="48">
        <f t="shared" si="47"/>
        <v>6012.318312</v>
      </c>
      <c r="AN87" s="54">
        <f t="shared" si="48"/>
        <v>0.975921212121212</v>
      </c>
      <c r="AO87" s="54">
        <f t="shared" si="49"/>
        <v>1.16484351569042</v>
      </c>
      <c r="AP87" s="49"/>
      <c r="AQ87" s="49">
        <v>5775</v>
      </c>
      <c r="AR87" s="49">
        <v>1503.079578</v>
      </c>
      <c r="AS87" s="53">
        <f t="shared" si="50"/>
        <v>0.26027352</v>
      </c>
      <c r="AT87" s="57">
        <v>35</v>
      </c>
    </row>
    <row r="88" s="1" customFormat="1" spans="1:46">
      <c r="A88" s="23">
        <v>87</v>
      </c>
      <c r="B88" s="24">
        <v>118758</v>
      </c>
      <c r="C88" s="24" t="s">
        <v>172</v>
      </c>
      <c r="D88" s="24" t="s">
        <v>38</v>
      </c>
      <c r="E88" s="25">
        <f>VLOOKUP(B88,[3]正式员工人数!$A:$C,3,0)</f>
        <v>2</v>
      </c>
      <c r="F88" s="31">
        <v>8</v>
      </c>
      <c r="G88" s="32">
        <v>50</v>
      </c>
      <c r="H88" s="28">
        <f>VLOOKUP(B88,[1]查询时间段分门店销售汇总!$D$3:$L$145,9,0)</f>
        <v>14233.56</v>
      </c>
      <c r="I88" s="28">
        <f>VLOOKUP(B88,[1]查询时间段分门店销售汇总!$D$3:$M$145,10,0)</f>
        <v>1934.66</v>
      </c>
      <c r="J88" s="32">
        <f t="shared" si="30"/>
        <v>21000</v>
      </c>
      <c r="K88" s="32">
        <f t="shared" si="31"/>
        <v>4678.128</v>
      </c>
      <c r="L88" s="38">
        <v>7000</v>
      </c>
      <c r="M88" s="39">
        <v>1559.376</v>
      </c>
      <c r="N88" s="40">
        <f t="shared" si="32"/>
        <v>0.222768</v>
      </c>
      <c r="O88" s="40">
        <f t="shared" si="33"/>
        <v>0.677788571428571</v>
      </c>
      <c r="P88" s="40">
        <f t="shared" si="34"/>
        <v>0.413554310613134</v>
      </c>
      <c r="Q88" s="43"/>
      <c r="R88" s="43"/>
      <c r="S88" s="43">
        <f t="shared" si="36"/>
        <v>23100</v>
      </c>
      <c r="T88" s="43">
        <f t="shared" si="37"/>
        <v>4631.34672</v>
      </c>
      <c r="U88" s="38">
        <v>7700</v>
      </c>
      <c r="V88" s="39">
        <v>1543.78224</v>
      </c>
      <c r="W88" s="40">
        <f t="shared" si="38"/>
        <v>0.2004912</v>
      </c>
      <c r="X88" s="40">
        <f t="shared" si="39"/>
        <v>0.616171428571429</v>
      </c>
      <c r="Y88" s="40">
        <f t="shared" si="40"/>
        <v>0.417731626881954</v>
      </c>
      <c r="Z88" s="43"/>
      <c r="AA88" s="43"/>
      <c r="AB88" s="47">
        <f>VLOOKUP(B88,[2]查询时间段分门店销售汇总!$D$3:$L$145,9,0)</f>
        <v>10852.41</v>
      </c>
      <c r="AC88" s="47">
        <f>VLOOKUP(B88,[2]查询时间段分门店销售汇总!$D$3:$M$145,10,0)</f>
        <v>1951.31</v>
      </c>
      <c r="AD88" s="48">
        <f t="shared" si="41"/>
        <v>18480</v>
      </c>
      <c r="AE88" s="48">
        <f t="shared" si="42"/>
        <v>4631.34672</v>
      </c>
      <c r="AF88" s="49">
        <v>4620</v>
      </c>
      <c r="AG88" s="49">
        <v>1157.83668</v>
      </c>
      <c r="AH88" s="53">
        <f t="shared" si="43"/>
        <v>0.250614</v>
      </c>
      <c r="AI88" s="53">
        <f t="shared" si="44"/>
        <v>0.587251623376623</v>
      </c>
      <c r="AJ88" s="53">
        <f t="shared" si="45"/>
        <v>0.42132669350223</v>
      </c>
      <c r="AK88" s="48"/>
      <c r="AL88" s="48">
        <f t="shared" si="46"/>
        <v>23100</v>
      </c>
      <c r="AM88" s="48">
        <f t="shared" si="47"/>
        <v>5326.048728</v>
      </c>
      <c r="AN88" s="54">
        <f t="shared" si="48"/>
        <v>0.469801298701299</v>
      </c>
      <c r="AO88" s="54">
        <f t="shared" si="49"/>
        <v>0.366371037828026</v>
      </c>
      <c r="AP88" s="49"/>
      <c r="AQ88" s="49">
        <v>5775</v>
      </c>
      <c r="AR88" s="49">
        <v>1331.512182</v>
      </c>
      <c r="AS88" s="53">
        <f t="shared" si="50"/>
        <v>0.23056488</v>
      </c>
      <c r="AT88" s="57">
        <v>35</v>
      </c>
    </row>
    <row r="89" s="1" customFormat="1" spans="1:46">
      <c r="A89" s="23">
        <v>88</v>
      </c>
      <c r="B89" s="24">
        <v>114848</v>
      </c>
      <c r="C89" s="24" t="s">
        <v>128</v>
      </c>
      <c r="D89" s="24" t="s">
        <v>38</v>
      </c>
      <c r="E89" s="25">
        <f>VLOOKUP(B89,[3]正式员工人数!$A:$C,3,0)</f>
        <v>1</v>
      </c>
      <c r="F89" s="31">
        <v>9</v>
      </c>
      <c r="G89" s="32">
        <v>50</v>
      </c>
      <c r="H89" s="28">
        <f>VLOOKUP(B89,[1]查询时间段分门店销售汇总!$D$3:$L$145,9,0)</f>
        <v>-3216</v>
      </c>
      <c r="I89" s="28">
        <f>VLOOKUP(B89,[1]查询时间段分门店销售汇总!$D$3:$M$145,10,0)</f>
        <v>-1286.4</v>
      </c>
      <c r="J89" s="32">
        <f t="shared" si="30"/>
        <v>14400</v>
      </c>
      <c r="K89" s="32">
        <f t="shared" si="31"/>
        <v>2808</v>
      </c>
      <c r="L89" s="38">
        <v>4800</v>
      </c>
      <c r="M89" s="39">
        <v>936</v>
      </c>
      <c r="N89" s="40">
        <f t="shared" si="32"/>
        <v>0.195</v>
      </c>
      <c r="O89" s="40">
        <f t="shared" si="33"/>
        <v>-0.223333333333333</v>
      </c>
      <c r="P89" s="40">
        <f t="shared" si="34"/>
        <v>-0.458119658119658</v>
      </c>
      <c r="Q89" s="43"/>
      <c r="R89" s="43"/>
      <c r="S89" s="43">
        <f t="shared" si="36"/>
        <v>15840</v>
      </c>
      <c r="T89" s="43">
        <f t="shared" si="37"/>
        <v>2779.92</v>
      </c>
      <c r="U89" s="38">
        <v>5280</v>
      </c>
      <c r="V89" s="39">
        <v>926.64</v>
      </c>
      <c r="W89" s="40">
        <f t="shared" si="38"/>
        <v>0.1755</v>
      </c>
      <c r="X89" s="40">
        <f t="shared" si="39"/>
        <v>-0.203030303030303</v>
      </c>
      <c r="Y89" s="40">
        <f t="shared" si="40"/>
        <v>-0.462747129413796</v>
      </c>
      <c r="Z89" s="43"/>
      <c r="AA89" s="43"/>
      <c r="AB89" s="47">
        <f>VLOOKUP(B89,[2]查询时间段分门店销售汇总!$D$3:$L$145,9,0)</f>
        <v>19767.86</v>
      </c>
      <c r="AC89" s="47">
        <f>VLOOKUP(B89,[2]查询时间段分门店销售汇总!$D$3:$M$145,10,0)</f>
        <v>4996.48</v>
      </c>
      <c r="AD89" s="48">
        <f t="shared" si="41"/>
        <v>12672</v>
      </c>
      <c r="AE89" s="48">
        <f t="shared" si="42"/>
        <v>2779.92</v>
      </c>
      <c r="AF89" s="49">
        <v>3168</v>
      </c>
      <c r="AG89" s="49">
        <v>694.98</v>
      </c>
      <c r="AH89" s="53">
        <f t="shared" si="43"/>
        <v>0.219375</v>
      </c>
      <c r="AI89" s="41">
        <f t="shared" si="44"/>
        <v>1.55996369949495</v>
      </c>
      <c r="AJ89" s="41">
        <f t="shared" si="45"/>
        <v>1.79734668623557</v>
      </c>
      <c r="AK89" s="48">
        <v>500</v>
      </c>
      <c r="AL89" s="48">
        <f t="shared" si="46"/>
        <v>15840</v>
      </c>
      <c r="AM89" s="48">
        <f t="shared" si="47"/>
        <v>3196.908</v>
      </c>
      <c r="AN89" s="59">
        <f t="shared" si="48"/>
        <v>1.24797095959596</v>
      </c>
      <c r="AO89" s="59">
        <f t="shared" si="49"/>
        <v>1.56291016194398</v>
      </c>
      <c r="AP89" s="49">
        <f>(AC89-AM89)*0.1</f>
        <v>179.9572</v>
      </c>
      <c r="AQ89" s="49">
        <v>3960</v>
      </c>
      <c r="AR89" s="49">
        <v>799.227</v>
      </c>
      <c r="AS89" s="53">
        <f t="shared" si="50"/>
        <v>0.201825</v>
      </c>
      <c r="AT89" s="57">
        <v>35</v>
      </c>
    </row>
    <row r="90" s="1" customFormat="1" spans="1:46">
      <c r="A90" s="23">
        <v>89</v>
      </c>
      <c r="B90" s="24">
        <v>54</v>
      </c>
      <c r="C90" s="24" t="s">
        <v>55</v>
      </c>
      <c r="D90" s="24" t="s">
        <v>56</v>
      </c>
      <c r="E90" s="25">
        <f>VLOOKUP(B90,[3]正式员工人数!$A:$C,3,0)</f>
        <v>3</v>
      </c>
      <c r="F90" s="26">
        <v>1</v>
      </c>
      <c r="G90" s="27">
        <v>150</v>
      </c>
      <c r="H90" s="28">
        <f>VLOOKUP(B90,[1]查询时间段分门店销售汇总!$D$3:$L$145,9,0)</f>
        <v>56340.33</v>
      </c>
      <c r="I90" s="28">
        <f>VLOOKUP(B90,[1]查询时间段分门店销售汇总!$D$3:$M$145,10,0)</f>
        <v>9185.01</v>
      </c>
      <c r="J90" s="32">
        <f t="shared" si="30"/>
        <v>57120</v>
      </c>
      <c r="K90" s="32">
        <f t="shared" si="31"/>
        <v>13927.45536</v>
      </c>
      <c r="L90" s="38">
        <v>19040</v>
      </c>
      <c r="M90" s="39">
        <v>4642.48512</v>
      </c>
      <c r="N90" s="40">
        <f t="shared" si="32"/>
        <v>0.243828</v>
      </c>
      <c r="O90" s="40">
        <f t="shared" si="33"/>
        <v>0.98635031512605</v>
      </c>
      <c r="P90" s="40">
        <f t="shared" si="34"/>
        <v>0.659489458955983</v>
      </c>
      <c r="Q90" s="43"/>
      <c r="R90" s="43"/>
      <c r="S90" s="43">
        <f t="shared" si="36"/>
        <v>62832</v>
      </c>
      <c r="T90" s="43">
        <f t="shared" si="37"/>
        <v>13788.1808064</v>
      </c>
      <c r="U90" s="38">
        <v>20944</v>
      </c>
      <c r="V90" s="39">
        <v>4596.0602688</v>
      </c>
      <c r="W90" s="40">
        <f t="shared" si="38"/>
        <v>0.2194452</v>
      </c>
      <c r="X90" s="40">
        <f t="shared" si="39"/>
        <v>0.896682104660046</v>
      </c>
      <c r="Y90" s="40">
        <f t="shared" si="40"/>
        <v>0.666150968642407</v>
      </c>
      <c r="Z90" s="43"/>
      <c r="AA90" s="43"/>
      <c r="AB90" s="47">
        <f>VLOOKUP(B90,[2]查询时间段分门店销售汇总!$D$3:$L$145,9,0)</f>
        <v>57785.89</v>
      </c>
      <c r="AC90" s="47">
        <f>VLOOKUP(B90,[2]查询时间段分门店销售汇总!$D$3:$M$145,10,0)</f>
        <v>8288.14</v>
      </c>
      <c r="AD90" s="48">
        <f t="shared" si="41"/>
        <v>50265.6</v>
      </c>
      <c r="AE90" s="48">
        <f t="shared" si="42"/>
        <v>13788.1808064</v>
      </c>
      <c r="AF90" s="49">
        <v>12566.4</v>
      </c>
      <c r="AG90" s="49">
        <v>3447.0452016</v>
      </c>
      <c r="AH90" s="53">
        <f t="shared" si="43"/>
        <v>0.2743065</v>
      </c>
      <c r="AI90" s="53">
        <f t="shared" si="44"/>
        <v>1.14961106601732</v>
      </c>
      <c r="AJ90" s="53">
        <f t="shared" si="45"/>
        <v>0.601104679172247</v>
      </c>
      <c r="AK90" s="48"/>
      <c r="AL90" s="48">
        <f t="shared" si="46"/>
        <v>62832</v>
      </c>
      <c r="AM90" s="48">
        <f t="shared" si="47"/>
        <v>15856.40792736</v>
      </c>
      <c r="AN90" s="54">
        <f t="shared" si="48"/>
        <v>0.919688852813853</v>
      </c>
      <c r="AO90" s="54">
        <f t="shared" si="49"/>
        <v>0.522699721019345</v>
      </c>
      <c r="AP90" s="49"/>
      <c r="AQ90" s="49">
        <v>15708</v>
      </c>
      <c r="AR90" s="49">
        <v>3964.10198184</v>
      </c>
      <c r="AS90" s="53">
        <f t="shared" si="50"/>
        <v>0.25236198</v>
      </c>
      <c r="AT90" s="57">
        <v>50</v>
      </c>
    </row>
    <row r="91" s="1" customFormat="1" spans="1:46">
      <c r="A91" s="23">
        <v>90</v>
      </c>
      <c r="B91" s="24">
        <v>367</v>
      </c>
      <c r="C91" s="24" t="s">
        <v>124</v>
      </c>
      <c r="D91" s="24" t="s">
        <v>56</v>
      </c>
      <c r="E91" s="25">
        <f>VLOOKUP(B91,[3]正式员工人数!$A:$C,3,0)</f>
        <v>2</v>
      </c>
      <c r="F91" s="26">
        <v>1</v>
      </c>
      <c r="G91" s="27">
        <v>150</v>
      </c>
      <c r="H91" s="28">
        <f>VLOOKUP(B91,[1]查询时间段分门店销售汇总!$D$3:$L$145,9,0)</f>
        <v>30369.23</v>
      </c>
      <c r="I91" s="28">
        <f>VLOOKUP(B91,[1]查询时间段分门店销售汇总!$D$3:$M$145,10,0)</f>
        <v>7577.05</v>
      </c>
      <c r="J91" s="32">
        <f t="shared" si="30"/>
        <v>36000</v>
      </c>
      <c r="K91" s="32">
        <f t="shared" si="31"/>
        <v>7682.688</v>
      </c>
      <c r="L91" s="38">
        <v>12000</v>
      </c>
      <c r="M91" s="39">
        <v>2560.896</v>
      </c>
      <c r="N91" s="40">
        <f t="shared" si="32"/>
        <v>0.213408</v>
      </c>
      <c r="O91" s="40">
        <f t="shared" si="33"/>
        <v>0.843589722222222</v>
      </c>
      <c r="P91" s="40">
        <f t="shared" si="34"/>
        <v>0.986249864630713</v>
      </c>
      <c r="Q91" s="43"/>
      <c r="R91" s="43"/>
      <c r="S91" s="43">
        <f t="shared" si="36"/>
        <v>39600</v>
      </c>
      <c r="T91" s="43">
        <f t="shared" si="37"/>
        <v>7605.86112</v>
      </c>
      <c r="U91" s="38">
        <v>13200</v>
      </c>
      <c r="V91" s="39">
        <v>2535.28704</v>
      </c>
      <c r="W91" s="40">
        <f t="shared" si="38"/>
        <v>0.1920672</v>
      </c>
      <c r="X91" s="40">
        <f t="shared" si="39"/>
        <v>0.766899747474747</v>
      </c>
      <c r="Y91" s="40">
        <f t="shared" si="40"/>
        <v>0.996211984475467</v>
      </c>
      <c r="Z91" s="43"/>
      <c r="AA91" s="43"/>
      <c r="AB91" s="47">
        <f>VLOOKUP(B91,[2]查询时间段分门店销售汇总!$D$3:$L$145,9,0)</f>
        <v>33334.74</v>
      </c>
      <c r="AC91" s="47">
        <f>VLOOKUP(B91,[2]查询时间段分门店销售汇总!$D$3:$M$145,10,0)</f>
        <v>7312.43</v>
      </c>
      <c r="AD91" s="48">
        <f t="shared" si="41"/>
        <v>31680</v>
      </c>
      <c r="AE91" s="48">
        <f t="shared" si="42"/>
        <v>7605.86112</v>
      </c>
      <c r="AF91" s="49">
        <v>7920</v>
      </c>
      <c r="AG91" s="49">
        <v>1901.46528</v>
      </c>
      <c r="AH91" s="53">
        <f t="shared" si="43"/>
        <v>0.240084</v>
      </c>
      <c r="AI91" s="53">
        <f t="shared" si="44"/>
        <v>1.05223295454545</v>
      </c>
      <c r="AJ91" s="53">
        <f t="shared" si="45"/>
        <v>0.961420394696873</v>
      </c>
      <c r="AK91" s="48"/>
      <c r="AL91" s="48">
        <f t="shared" si="46"/>
        <v>39600</v>
      </c>
      <c r="AM91" s="48">
        <f t="shared" si="47"/>
        <v>8746.740288</v>
      </c>
      <c r="AN91" s="54">
        <f t="shared" si="48"/>
        <v>0.841786363636364</v>
      </c>
      <c r="AO91" s="54">
        <f t="shared" si="49"/>
        <v>0.83601773451902</v>
      </c>
      <c r="AP91" s="49"/>
      <c r="AQ91" s="49">
        <v>9900</v>
      </c>
      <c r="AR91" s="49">
        <v>2186.685072</v>
      </c>
      <c r="AS91" s="53">
        <f t="shared" si="50"/>
        <v>0.22087728</v>
      </c>
      <c r="AT91" s="57">
        <v>40</v>
      </c>
    </row>
    <row r="92" s="1" customFormat="1" spans="1:46">
      <c r="A92" s="23">
        <v>91</v>
      </c>
      <c r="B92" s="24">
        <v>104428</v>
      </c>
      <c r="C92" s="24" t="s">
        <v>116</v>
      </c>
      <c r="D92" s="24" t="s">
        <v>56</v>
      </c>
      <c r="E92" s="25">
        <f>VLOOKUP(B92,[3]正式员工人数!$A:$C,3,0)</f>
        <v>1</v>
      </c>
      <c r="F92" s="26">
        <v>1</v>
      </c>
      <c r="G92" s="27">
        <v>150</v>
      </c>
      <c r="H92" s="28">
        <f>VLOOKUP(B92,[1]查询时间段分门店销售汇总!$D$3:$L$145,9,0)</f>
        <v>38626.97</v>
      </c>
      <c r="I92" s="28">
        <f>VLOOKUP(B92,[1]查询时间段分门店销售汇总!$D$3:$M$145,10,0)</f>
        <v>8288.59</v>
      </c>
      <c r="J92" s="32">
        <f t="shared" si="30"/>
        <v>37800</v>
      </c>
      <c r="K92" s="32">
        <f t="shared" si="31"/>
        <v>9717.9264</v>
      </c>
      <c r="L92" s="38">
        <v>12600</v>
      </c>
      <c r="M92" s="39">
        <v>3239.3088</v>
      </c>
      <c r="N92" s="40">
        <f t="shared" si="32"/>
        <v>0.257088</v>
      </c>
      <c r="O92" s="41">
        <f t="shared" si="33"/>
        <v>1.02187751322751</v>
      </c>
      <c r="P92" s="40">
        <f t="shared" si="34"/>
        <v>0.852917552452342</v>
      </c>
      <c r="Q92" s="43">
        <f>E92*70</f>
        <v>70</v>
      </c>
      <c r="R92" s="43"/>
      <c r="S92" s="43">
        <f t="shared" si="36"/>
        <v>41580</v>
      </c>
      <c r="T92" s="43">
        <f t="shared" si="37"/>
        <v>9620.747136</v>
      </c>
      <c r="U92" s="38">
        <v>13860</v>
      </c>
      <c r="V92" s="39">
        <v>3206.915712</v>
      </c>
      <c r="W92" s="40">
        <f t="shared" si="38"/>
        <v>0.2313792</v>
      </c>
      <c r="X92" s="40">
        <f t="shared" si="39"/>
        <v>0.928979557479558</v>
      </c>
      <c r="Y92" s="40">
        <f t="shared" si="40"/>
        <v>0.861532881264992</v>
      </c>
      <c r="Z92" s="43"/>
      <c r="AA92" s="43"/>
      <c r="AB92" s="47">
        <f>VLOOKUP(B92,[2]查询时间段分门店销售汇总!$D$3:$L$145,9,0)</f>
        <v>33329.12</v>
      </c>
      <c r="AC92" s="47">
        <f>VLOOKUP(B92,[2]查询时间段分门店销售汇总!$D$3:$M$145,10,0)</f>
        <v>7818.35</v>
      </c>
      <c r="AD92" s="48">
        <f t="shared" si="41"/>
        <v>33264</v>
      </c>
      <c r="AE92" s="48">
        <f t="shared" si="42"/>
        <v>9620.747136</v>
      </c>
      <c r="AF92" s="49">
        <v>8316</v>
      </c>
      <c r="AG92" s="49">
        <v>2405.186784</v>
      </c>
      <c r="AH92" s="53">
        <f t="shared" si="43"/>
        <v>0.289224</v>
      </c>
      <c r="AI92" s="53">
        <f t="shared" si="44"/>
        <v>1.00195767195767</v>
      </c>
      <c r="AJ92" s="53">
        <f t="shared" si="45"/>
        <v>0.812655180463523</v>
      </c>
      <c r="AK92" s="48"/>
      <c r="AL92" s="48">
        <f t="shared" si="46"/>
        <v>41580</v>
      </c>
      <c r="AM92" s="48">
        <f t="shared" si="47"/>
        <v>11063.8592064</v>
      </c>
      <c r="AN92" s="54">
        <f t="shared" si="48"/>
        <v>0.801566137566138</v>
      </c>
      <c r="AO92" s="54">
        <f t="shared" si="49"/>
        <v>0.706656678663933</v>
      </c>
      <c r="AP92" s="49"/>
      <c r="AQ92" s="49">
        <v>10395</v>
      </c>
      <c r="AR92" s="49">
        <v>2765.9648016</v>
      </c>
      <c r="AS92" s="53">
        <f t="shared" si="50"/>
        <v>0.26608608</v>
      </c>
      <c r="AT92" s="57">
        <v>50</v>
      </c>
    </row>
    <row r="93" s="1" customFormat="1" spans="1:46">
      <c r="A93" s="23">
        <v>92</v>
      </c>
      <c r="B93" s="24">
        <v>754</v>
      </c>
      <c r="C93" s="24" t="s">
        <v>138</v>
      </c>
      <c r="D93" s="24" t="s">
        <v>56</v>
      </c>
      <c r="E93" s="25">
        <f>VLOOKUP(B93,[3]正式员工人数!$A:$C,3,0)</f>
        <v>2</v>
      </c>
      <c r="F93" s="26">
        <v>2</v>
      </c>
      <c r="G93" s="27">
        <v>100</v>
      </c>
      <c r="H93" s="28">
        <f>VLOOKUP(B93,[1]查询时间段分门店销售汇总!$D$3:$L$145,9,0)</f>
        <v>18513.12</v>
      </c>
      <c r="I93" s="28">
        <f>VLOOKUP(B93,[1]查询时间段分门店销售汇总!$D$3:$M$145,10,0)</f>
        <v>4480.6</v>
      </c>
      <c r="J93" s="32">
        <f t="shared" si="30"/>
        <v>27825</v>
      </c>
      <c r="K93" s="32">
        <f t="shared" si="31"/>
        <v>6294.015</v>
      </c>
      <c r="L93" s="38">
        <v>9275</v>
      </c>
      <c r="M93" s="39">
        <v>2098.005</v>
      </c>
      <c r="N93" s="40">
        <f t="shared" si="32"/>
        <v>0.2262</v>
      </c>
      <c r="O93" s="40">
        <f t="shared" si="33"/>
        <v>0.665341239892183</v>
      </c>
      <c r="P93" s="40">
        <f t="shared" si="34"/>
        <v>0.711882637712176</v>
      </c>
      <c r="Q93" s="43"/>
      <c r="R93" s="43"/>
      <c r="S93" s="43">
        <f t="shared" si="36"/>
        <v>30607.5</v>
      </c>
      <c r="T93" s="43">
        <f t="shared" si="37"/>
        <v>6231.07485</v>
      </c>
      <c r="U93" s="38">
        <v>10202.5</v>
      </c>
      <c r="V93" s="39">
        <v>2077.02495</v>
      </c>
      <c r="W93" s="40">
        <f t="shared" si="38"/>
        <v>0.20358</v>
      </c>
      <c r="X93" s="40">
        <f t="shared" si="39"/>
        <v>0.604855672629258</v>
      </c>
      <c r="Y93" s="40">
        <f t="shared" si="40"/>
        <v>0.71907337142644</v>
      </c>
      <c r="Z93" s="43"/>
      <c r="AA93" s="43"/>
      <c r="AB93" s="47">
        <f>VLOOKUP(B93,[2]查询时间段分门店销售汇总!$D$3:$L$145,9,0)</f>
        <v>16642.47</v>
      </c>
      <c r="AC93" s="47">
        <f>VLOOKUP(B93,[2]查询时间段分门店销售汇总!$D$3:$M$145,10,0)</f>
        <v>2928.66</v>
      </c>
      <c r="AD93" s="48">
        <f t="shared" si="41"/>
        <v>24486</v>
      </c>
      <c r="AE93" s="48">
        <f t="shared" si="42"/>
        <v>6231.07485</v>
      </c>
      <c r="AF93" s="49">
        <v>6121.5</v>
      </c>
      <c r="AG93" s="49">
        <v>1557.7687125</v>
      </c>
      <c r="AH93" s="53">
        <f t="shared" si="43"/>
        <v>0.254475</v>
      </c>
      <c r="AI93" s="53">
        <f t="shared" si="44"/>
        <v>0.679672874295516</v>
      </c>
      <c r="AJ93" s="53">
        <f t="shared" si="45"/>
        <v>0.470008797920314</v>
      </c>
      <c r="AK93" s="48"/>
      <c r="AL93" s="48">
        <f t="shared" si="46"/>
        <v>30607.5</v>
      </c>
      <c r="AM93" s="48">
        <f t="shared" si="47"/>
        <v>7165.7360775</v>
      </c>
      <c r="AN93" s="54">
        <f t="shared" si="48"/>
        <v>0.543738299436413</v>
      </c>
      <c r="AO93" s="54">
        <f t="shared" si="49"/>
        <v>0.408703302539403</v>
      </c>
      <c r="AP93" s="49"/>
      <c r="AQ93" s="49">
        <v>7651.875</v>
      </c>
      <c r="AR93" s="49">
        <v>1791.434019375</v>
      </c>
      <c r="AS93" s="53">
        <f t="shared" si="50"/>
        <v>0.234117</v>
      </c>
      <c r="AT93" s="57">
        <v>40</v>
      </c>
    </row>
    <row r="94" s="1" customFormat="1" spans="1:46">
      <c r="A94" s="23">
        <v>93</v>
      </c>
      <c r="B94" s="24">
        <v>104838</v>
      </c>
      <c r="C94" s="24" t="s">
        <v>147</v>
      </c>
      <c r="D94" s="24" t="s">
        <v>56</v>
      </c>
      <c r="E94" s="25">
        <f>VLOOKUP(B94,[3]正式员工人数!$A:$C,3,0)</f>
        <v>2</v>
      </c>
      <c r="F94" s="26">
        <v>2</v>
      </c>
      <c r="G94" s="27">
        <v>100</v>
      </c>
      <c r="H94" s="28">
        <f>VLOOKUP(B94,[1]查询时间段分门店销售汇总!$D$3:$L$145,9,0)</f>
        <v>15468.35</v>
      </c>
      <c r="I94" s="28">
        <f>VLOOKUP(B94,[1]查询时间段分门店销售汇总!$D$3:$M$145,10,0)</f>
        <v>3624.2</v>
      </c>
      <c r="J94" s="32">
        <f t="shared" si="30"/>
        <v>26730</v>
      </c>
      <c r="K94" s="32">
        <f t="shared" si="31"/>
        <v>6463.314</v>
      </c>
      <c r="L94" s="38">
        <v>8910</v>
      </c>
      <c r="M94" s="39">
        <v>2154.438</v>
      </c>
      <c r="N94" s="40">
        <f t="shared" si="32"/>
        <v>0.2418</v>
      </c>
      <c r="O94" s="40">
        <f t="shared" si="33"/>
        <v>0.578688739244295</v>
      </c>
      <c r="P94" s="40">
        <f t="shared" si="34"/>
        <v>0.56073401354166</v>
      </c>
      <c r="Q94" s="43"/>
      <c r="R94" s="43"/>
      <c r="S94" s="43">
        <f t="shared" si="36"/>
        <v>29403</v>
      </c>
      <c r="T94" s="43">
        <f t="shared" si="37"/>
        <v>6398.68086</v>
      </c>
      <c r="U94" s="38">
        <v>9801</v>
      </c>
      <c r="V94" s="39">
        <v>2132.89362</v>
      </c>
      <c r="W94" s="40">
        <f t="shared" si="38"/>
        <v>0.21762</v>
      </c>
      <c r="X94" s="40">
        <f t="shared" si="39"/>
        <v>0.526080672040268</v>
      </c>
      <c r="Y94" s="40">
        <f t="shared" si="40"/>
        <v>0.566397993476424</v>
      </c>
      <c r="Z94" s="43"/>
      <c r="AA94" s="43"/>
      <c r="AB94" s="47">
        <f>VLOOKUP(B94,[2]查询时间段分门店销售汇总!$D$3:$L$145,9,0)</f>
        <v>15263.25</v>
      </c>
      <c r="AC94" s="47">
        <f>VLOOKUP(B94,[2]查询时间段分门店销售汇总!$D$3:$M$145,10,0)</f>
        <v>3611.03</v>
      </c>
      <c r="AD94" s="48">
        <f t="shared" si="41"/>
        <v>23522.4</v>
      </c>
      <c r="AE94" s="48">
        <f t="shared" si="42"/>
        <v>6398.68086</v>
      </c>
      <c r="AF94" s="49">
        <v>5880.6</v>
      </c>
      <c r="AG94" s="49">
        <v>1599.670215</v>
      </c>
      <c r="AH94" s="53">
        <f t="shared" si="43"/>
        <v>0.272025</v>
      </c>
      <c r="AI94" s="53">
        <f t="shared" si="44"/>
        <v>0.648881491684522</v>
      </c>
      <c r="AJ94" s="53">
        <f t="shared" si="45"/>
        <v>0.564339756741673</v>
      </c>
      <c r="AK94" s="48"/>
      <c r="AL94" s="48">
        <f t="shared" si="46"/>
        <v>29403</v>
      </c>
      <c r="AM94" s="48">
        <f t="shared" si="47"/>
        <v>7358.482989</v>
      </c>
      <c r="AN94" s="54">
        <f t="shared" si="48"/>
        <v>0.519105193347618</v>
      </c>
      <c r="AO94" s="54">
        <f t="shared" si="49"/>
        <v>0.490730223253629</v>
      </c>
      <c r="AP94" s="49"/>
      <c r="AQ94" s="49">
        <v>7350.75</v>
      </c>
      <c r="AR94" s="49">
        <v>1839.62074725</v>
      </c>
      <c r="AS94" s="53">
        <f t="shared" si="50"/>
        <v>0.250263</v>
      </c>
      <c r="AT94" s="57">
        <v>40</v>
      </c>
    </row>
    <row r="95" s="1" customFormat="1" spans="1:46">
      <c r="A95" s="23">
        <v>94</v>
      </c>
      <c r="B95" s="58">
        <v>56</v>
      </c>
      <c r="C95" s="58" t="s">
        <v>157</v>
      </c>
      <c r="D95" s="24" t="s">
        <v>56</v>
      </c>
      <c r="E95" s="25">
        <f>VLOOKUP(B95,[3]正式员工人数!$A:$C,3,0)</f>
        <v>2</v>
      </c>
      <c r="F95" s="26">
        <v>3</v>
      </c>
      <c r="G95" s="27">
        <v>100</v>
      </c>
      <c r="H95" s="28">
        <f>VLOOKUP(B95,[1]查询时间段分门店销售汇总!$D$3:$L$145,9,0)</f>
        <v>12606.62</v>
      </c>
      <c r="I95" s="28">
        <f>VLOOKUP(B95,[1]查询时间段分门店销售汇总!$D$3:$M$145,10,0)</f>
        <v>3167.3</v>
      </c>
      <c r="J95" s="32">
        <f t="shared" si="30"/>
        <v>25920</v>
      </c>
      <c r="K95" s="32">
        <f t="shared" si="31"/>
        <v>6065.28</v>
      </c>
      <c r="L95" s="38">
        <v>8640</v>
      </c>
      <c r="M95" s="39">
        <v>2021.76</v>
      </c>
      <c r="N95" s="40">
        <f t="shared" si="32"/>
        <v>0.234</v>
      </c>
      <c r="O95" s="40">
        <f t="shared" si="33"/>
        <v>0.486366512345679</v>
      </c>
      <c r="P95" s="40">
        <f t="shared" si="34"/>
        <v>0.522201777988815</v>
      </c>
      <c r="Q95" s="43"/>
      <c r="R95" s="43"/>
      <c r="S95" s="43">
        <f t="shared" si="36"/>
        <v>28512</v>
      </c>
      <c r="T95" s="43">
        <f t="shared" si="37"/>
        <v>6004.6272</v>
      </c>
      <c r="U95" s="38">
        <v>9504</v>
      </c>
      <c r="V95" s="39">
        <v>2001.5424</v>
      </c>
      <c r="W95" s="40">
        <f t="shared" si="38"/>
        <v>0.2106</v>
      </c>
      <c r="X95" s="40">
        <f t="shared" si="39"/>
        <v>0.442151374859708</v>
      </c>
      <c r="Y95" s="40">
        <f t="shared" si="40"/>
        <v>0.527476543423046</v>
      </c>
      <c r="Z95" s="43"/>
      <c r="AA95" s="43"/>
      <c r="AB95" s="47">
        <f>VLOOKUP(B95,[2]查询时间段分门店销售汇总!$D$3:$L$145,9,0)</f>
        <v>5682.88</v>
      </c>
      <c r="AC95" s="47">
        <f>VLOOKUP(B95,[2]查询时间段分门店销售汇总!$D$3:$M$145,10,0)</f>
        <v>788.12</v>
      </c>
      <c r="AD95" s="48">
        <f t="shared" si="41"/>
        <v>22809.6</v>
      </c>
      <c r="AE95" s="48">
        <f t="shared" si="42"/>
        <v>6004.6272</v>
      </c>
      <c r="AF95" s="49">
        <v>5702.4</v>
      </c>
      <c r="AG95" s="49">
        <v>1501.1568</v>
      </c>
      <c r="AH95" s="53">
        <f t="shared" si="43"/>
        <v>0.26325</v>
      </c>
      <c r="AI95" s="53">
        <f t="shared" si="44"/>
        <v>0.249144219977553</v>
      </c>
      <c r="AJ95" s="53">
        <f t="shared" si="45"/>
        <v>0.131252111704787</v>
      </c>
      <c r="AK95" s="48"/>
      <c r="AL95" s="48">
        <f t="shared" si="46"/>
        <v>28512</v>
      </c>
      <c r="AM95" s="48">
        <f t="shared" si="47"/>
        <v>6905.32128</v>
      </c>
      <c r="AN95" s="54">
        <f t="shared" si="48"/>
        <v>0.199315375982043</v>
      </c>
      <c r="AO95" s="54">
        <f t="shared" si="49"/>
        <v>0.114132271047641</v>
      </c>
      <c r="AP95" s="49"/>
      <c r="AQ95" s="49">
        <v>7128</v>
      </c>
      <c r="AR95" s="49">
        <v>1726.33032</v>
      </c>
      <c r="AS95" s="53">
        <f t="shared" si="50"/>
        <v>0.24219</v>
      </c>
      <c r="AT95" s="57">
        <v>35</v>
      </c>
    </row>
    <row r="96" s="1" customFormat="1" spans="1:46">
      <c r="A96" s="23">
        <v>95</v>
      </c>
      <c r="B96" s="24">
        <v>52</v>
      </c>
      <c r="C96" s="24" t="s">
        <v>156</v>
      </c>
      <c r="D96" s="24" t="s">
        <v>56</v>
      </c>
      <c r="E96" s="25">
        <f>VLOOKUP(B96,[3]正式员工人数!$A:$C,3,0)</f>
        <v>2</v>
      </c>
      <c r="F96" s="26">
        <v>3</v>
      </c>
      <c r="G96" s="27">
        <v>100</v>
      </c>
      <c r="H96" s="28">
        <f>VLOOKUP(B96,[1]查询时间段分门店销售汇总!$D$3:$L$145,9,0)</f>
        <v>16005.61</v>
      </c>
      <c r="I96" s="28">
        <f>VLOOKUP(B96,[1]查询时间段分门店销售汇总!$D$3:$M$145,10,0)</f>
        <v>2805.54</v>
      </c>
      <c r="J96" s="32">
        <f t="shared" si="30"/>
        <v>24645</v>
      </c>
      <c r="K96" s="32">
        <f t="shared" si="31"/>
        <v>5939.9379</v>
      </c>
      <c r="L96" s="38">
        <v>8215</v>
      </c>
      <c r="M96" s="39">
        <v>1979.9793</v>
      </c>
      <c r="N96" s="40">
        <f t="shared" si="32"/>
        <v>0.24102</v>
      </c>
      <c r="O96" s="40">
        <f t="shared" si="33"/>
        <v>0.649446540880503</v>
      </c>
      <c r="P96" s="40">
        <f t="shared" si="34"/>
        <v>0.472318069183855</v>
      </c>
      <c r="Q96" s="43"/>
      <c r="R96" s="43"/>
      <c r="S96" s="43">
        <f t="shared" si="36"/>
        <v>27109.5</v>
      </c>
      <c r="T96" s="43">
        <f t="shared" si="37"/>
        <v>5880.538521</v>
      </c>
      <c r="U96" s="38">
        <v>9036.5</v>
      </c>
      <c r="V96" s="39">
        <v>1960.179507</v>
      </c>
      <c r="W96" s="40">
        <f t="shared" si="38"/>
        <v>0.216918</v>
      </c>
      <c r="X96" s="40">
        <f t="shared" si="39"/>
        <v>0.590405946255003</v>
      </c>
      <c r="Y96" s="40">
        <f t="shared" si="40"/>
        <v>0.47708895877157</v>
      </c>
      <c r="Z96" s="43"/>
      <c r="AA96" s="43"/>
      <c r="AB96" s="47">
        <f>VLOOKUP(B96,[2]查询时间段分门店销售汇总!$D$3:$L$145,9,0)</f>
        <v>13511.97</v>
      </c>
      <c r="AC96" s="47">
        <f>VLOOKUP(B96,[2]查询时间段分门店销售汇总!$D$3:$M$145,10,0)</f>
        <v>3350.97</v>
      </c>
      <c r="AD96" s="48">
        <f t="shared" si="41"/>
        <v>21687.6</v>
      </c>
      <c r="AE96" s="48">
        <f t="shared" si="42"/>
        <v>5880.538521</v>
      </c>
      <c r="AF96" s="49">
        <v>5421.9</v>
      </c>
      <c r="AG96" s="49">
        <v>1470.13463025</v>
      </c>
      <c r="AH96" s="53">
        <f t="shared" si="43"/>
        <v>0.2711475</v>
      </c>
      <c r="AI96" s="53">
        <f t="shared" si="44"/>
        <v>0.623027444253859</v>
      </c>
      <c r="AJ96" s="53">
        <f t="shared" si="45"/>
        <v>0.569840668168969</v>
      </c>
      <c r="AK96" s="48"/>
      <c r="AL96" s="48">
        <f t="shared" si="46"/>
        <v>27109.5</v>
      </c>
      <c r="AM96" s="48">
        <f t="shared" si="47"/>
        <v>6762.61929915</v>
      </c>
      <c r="AN96" s="54">
        <f t="shared" si="48"/>
        <v>0.498421955403087</v>
      </c>
      <c r="AO96" s="54">
        <f t="shared" si="49"/>
        <v>0.495513624494756</v>
      </c>
      <c r="AP96" s="49"/>
      <c r="AQ96" s="49">
        <v>6777.375</v>
      </c>
      <c r="AR96" s="49">
        <v>1690.6548247875</v>
      </c>
      <c r="AS96" s="53">
        <f t="shared" si="50"/>
        <v>0.2494557</v>
      </c>
      <c r="AT96" s="57">
        <v>40</v>
      </c>
    </row>
    <row r="97" s="1" customFormat="1" spans="1:46">
      <c r="A97" s="23">
        <v>96</v>
      </c>
      <c r="B97" s="24">
        <v>122176</v>
      </c>
      <c r="C97" s="24" t="s">
        <v>177</v>
      </c>
      <c r="D97" s="24" t="s">
        <v>56</v>
      </c>
      <c r="E97" s="25">
        <f>VLOOKUP(B97,[3]正式员工人数!$A:$C,3,0)</f>
        <v>1</v>
      </c>
      <c r="F97" s="26">
        <v>4</v>
      </c>
      <c r="G97" s="27">
        <v>50</v>
      </c>
      <c r="H97" s="28">
        <f>VLOOKUP(B97,[1]查询时间段分门店销售汇总!$D$3:$L$145,9,0)</f>
        <v>2653.83</v>
      </c>
      <c r="I97" s="28">
        <f>VLOOKUP(B97,[1]查询时间段分门店销售汇总!$D$3:$M$145,10,0)</f>
        <v>830.33</v>
      </c>
      <c r="J97" s="32">
        <f t="shared" si="30"/>
        <v>13500</v>
      </c>
      <c r="K97" s="32">
        <f t="shared" si="31"/>
        <v>2737.8</v>
      </c>
      <c r="L97" s="38">
        <v>4500</v>
      </c>
      <c r="M97" s="39">
        <v>912.6</v>
      </c>
      <c r="N97" s="40">
        <f t="shared" si="32"/>
        <v>0.2028</v>
      </c>
      <c r="O97" s="40">
        <f t="shared" si="33"/>
        <v>0.19658</v>
      </c>
      <c r="P97" s="40">
        <f t="shared" si="34"/>
        <v>0.303283658411864</v>
      </c>
      <c r="Q97" s="43"/>
      <c r="R97" s="43"/>
      <c r="S97" s="43">
        <f t="shared" si="36"/>
        <v>14850</v>
      </c>
      <c r="T97" s="43">
        <f t="shared" si="37"/>
        <v>2710.422</v>
      </c>
      <c r="U97" s="38">
        <v>4950</v>
      </c>
      <c r="V97" s="39">
        <v>903.474</v>
      </c>
      <c r="W97" s="40">
        <f t="shared" si="38"/>
        <v>0.18252</v>
      </c>
      <c r="X97" s="40">
        <f t="shared" si="39"/>
        <v>0.178709090909091</v>
      </c>
      <c r="Y97" s="40">
        <f t="shared" si="40"/>
        <v>0.306347129708953</v>
      </c>
      <c r="Z97" s="43"/>
      <c r="AA97" s="43"/>
      <c r="AB97" s="47">
        <f>VLOOKUP(B97,[2]查询时间段分门店销售汇总!$D$3:$L$145,9,0)</f>
        <v>6667.82</v>
      </c>
      <c r="AC97" s="47">
        <f>VLOOKUP(B97,[2]查询时间段分门店销售汇总!$D$3:$M$145,10,0)</f>
        <v>1934.37</v>
      </c>
      <c r="AD97" s="48">
        <f t="shared" si="41"/>
        <v>11880</v>
      </c>
      <c r="AE97" s="48">
        <f t="shared" si="42"/>
        <v>2710.422</v>
      </c>
      <c r="AF97" s="49">
        <v>2970</v>
      </c>
      <c r="AG97" s="49">
        <v>677.6055</v>
      </c>
      <c r="AH97" s="53">
        <f t="shared" si="43"/>
        <v>0.22815</v>
      </c>
      <c r="AI97" s="53">
        <f t="shared" si="44"/>
        <v>0.56126430976431</v>
      </c>
      <c r="AJ97" s="53">
        <f t="shared" si="45"/>
        <v>0.713678534191355</v>
      </c>
      <c r="AK97" s="48"/>
      <c r="AL97" s="48">
        <f t="shared" si="46"/>
        <v>14850</v>
      </c>
      <c r="AM97" s="48">
        <f t="shared" si="47"/>
        <v>3116.9853</v>
      </c>
      <c r="AN97" s="54">
        <f t="shared" si="48"/>
        <v>0.449011447811448</v>
      </c>
      <c r="AO97" s="54">
        <f t="shared" si="49"/>
        <v>0.620590029731613</v>
      </c>
      <c r="AP97" s="49"/>
      <c r="AQ97" s="49">
        <v>3712.5</v>
      </c>
      <c r="AR97" s="49">
        <v>779.246325</v>
      </c>
      <c r="AS97" s="53">
        <f t="shared" si="50"/>
        <v>0.209898</v>
      </c>
      <c r="AT97" s="57">
        <v>30</v>
      </c>
    </row>
    <row r="98" s="1" customFormat="1" spans="1:46">
      <c r="A98" s="23">
        <v>97</v>
      </c>
      <c r="B98" s="24">
        <v>517</v>
      </c>
      <c r="C98" s="24" t="s">
        <v>29</v>
      </c>
      <c r="D98" s="24" t="s">
        <v>30</v>
      </c>
      <c r="E98" s="25">
        <f>VLOOKUP(B98,[3]正式员工人数!$A:$C,3,0)</f>
        <v>3</v>
      </c>
      <c r="F98" s="31">
        <v>1</v>
      </c>
      <c r="G98" s="32">
        <v>200</v>
      </c>
      <c r="H98" s="28">
        <f>VLOOKUP(B98,[1]查询时间段分门店销售汇总!$D$3:$L$145,9,0)</f>
        <v>176605.41</v>
      </c>
      <c r="I98" s="28">
        <f>VLOOKUP(B98,[1]查询时间段分门店销售汇总!$D$3:$M$145,10,0)</f>
        <v>27777.53</v>
      </c>
      <c r="J98" s="32">
        <f t="shared" si="30"/>
        <v>151200</v>
      </c>
      <c r="K98" s="32">
        <f t="shared" si="31"/>
        <v>25993.0944</v>
      </c>
      <c r="L98" s="38">
        <v>50400</v>
      </c>
      <c r="M98" s="39">
        <v>8664.3648</v>
      </c>
      <c r="N98" s="40">
        <f t="shared" si="32"/>
        <v>0.171912</v>
      </c>
      <c r="O98" s="41">
        <f t="shared" si="33"/>
        <v>1.1680251984127</v>
      </c>
      <c r="P98" s="41">
        <f t="shared" si="34"/>
        <v>1.06865037200034</v>
      </c>
      <c r="Q98" s="43"/>
      <c r="R98" s="43"/>
      <c r="S98" s="43">
        <f t="shared" si="36"/>
        <v>166320</v>
      </c>
      <c r="T98" s="43">
        <f t="shared" si="37"/>
        <v>25733.163456</v>
      </c>
      <c r="U98" s="38">
        <v>55440</v>
      </c>
      <c r="V98" s="39">
        <v>8577.721152</v>
      </c>
      <c r="W98" s="40">
        <f t="shared" si="38"/>
        <v>0.1547208</v>
      </c>
      <c r="X98" s="41">
        <f t="shared" si="39"/>
        <v>1.06184108946609</v>
      </c>
      <c r="Y98" s="41">
        <f t="shared" si="40"/>
        <v>1.07944482020237</v>
      </c>
      <c r="Z98" s="43">
        <f t="shared" ref="Z98:Z101" si="54">150*E98</f>
        <v>450</v>
      </c>
      <c r="AA98" s="43">
        <f>(I98-K98)*0.3</f>
        <v>535.33068</v>
      </c>
      <c r="AB98" s="47">
        <f>VLOOKUP(B98,[2]查询时间段分门店销售汇总!$D$3:$L$145,9,0)</f>
        <v>149147.94</v>
      </c>
      <c r="AC98" s="47">
        <f>VLOOKUP(B98,[2]查询时间段分门店销售汇总!$D$3:$M$145,10,0)</f>
        <v>26087.45</v>
      </c>
      <c r="AD98" s="48">
        <f t="shared" si="41"/>
        <v>133056</v>
      </c>
      <c r="AE98" s="48">
        <f t="shared" si="42"/>
        <v>25733.163456</v>
      </c>
      <c r="AF98" s="49">
        <v>33264</v>
      </c>
      <c r="AG98" s="49">
        <v>6433.290864</v>
      </c>
      <c r="AH98" s="53">
        <f t="shared" si="43"/>
        <v>0.193401</v>
      </c>
      <c r="AI98" s="41">
        <f t="shared" si="44"/>
        <v>1.12094110750361</v>
      </c>
      <c r="AJ98" s="41">
        <f t="shared" si="45"/>
        <v>1.01376770270028</v>
      </c>
      <c r="AK98" s="48">
        <v>300</v>
      </c>
      <c r="AL98" s="48">
        <f t="shared" si="46"/>
        <v>166320</v>
      </c>
      <c r="AM98" s="48">
        <f t="shared" si="47"/>
        <v>29593.1379744</v>
      </c>
      <c r="AN98" s="54">
        <f t="shared" si="48"/>
        <v>0.896752886002886</v>
      </c>
      <c r="AO98" s="54">
        <f t="shared" si="49"/>
        <v>0.881537132782855</v>
      </c>
      <c r="AP98" s="49"/>
      <c r="AQ98" s="49">
        <v>41580</v>
      </c>
      <c r="AR98" s="49">
        <v>7398.2844936</v>
      </c>
      <c r="AS98" s="53">
        <f t="shared" si="50"/>
        <v>0.17792892</v>
      </c>
      <c r="AT98" s="57">
        <v>50</v>
      </c>
    </row>
    <row r="99" s="1" customFormat="1" spans="1:46">
      <c r="A99" s="23">
        <v>98</v>
      </c>
      <c r="B99" s="24">
        <v>114685</v>
      </c>
      <c r="C99" s="24" t="s">
        <v>34</v>
      </c>
      <c r="D99" s="24" t="s">
        <v>30</v>
      </c>
      <c r="E99" s="25">
        <f>VLOOKUP(B99,[3]正式员工人数!$A:$C,3,0)</f>
        <v>4</v>
      </c>
      <c r="F99" s="31">
        <v>1</v>
      </c>
      <c r="G99" s="32">
        <v>200</v>
      </c>
      <c r="H99" s="28">
        <f>VLOOKUP(B99,[1]查询时间段分门店销售汇总!$D$3:$L$145,9,0)</f>
        <v>119041.77</v>
      </c>
      <c r="I99" s="28">
        <f>VLOOKUP(B99,[1]查询时间段分门店销售汇总!$D$3:$M$145,10,0)</f>
        <v>17455.06</v>
      </c>
      <c r="J99" s="32">
        <f t="shared" si="30"/>
        <v>144000</v>
      </c>
      <c r="K99" s="32">
        <f t="shared" si="31"/>
        <v>22464</v>
      </c>
      <c r="L99" s="38">
        <v>48000</v>
      </c>
      <c r="M99" s="39">
        <v>7488</v>
      </c>
      <c r="N99" s="40">
        <f t="shared" si="32"/>
        <v>0.156</v>
      </c>
      <c r="O99" s="40">
        <f t="shared" si="33"/>
        <v>0.826678958333333</v>
      </c>
      <c r="P99" s="40">
        <f t="shared" si="34"/>
        <v>0.777023682336182</v>
      </c>
      <c r="Q99" s="43"/>
      <c r="R99" s="43"/>
      <c r="S99" s="43">
        <f t="shared" si="36"/>
        <v>158400</v>
      </c>
      <c r="T99" s="43">
        <f t="shared" si="37"/>
        <v>22239.36</v>
      </c>
      <c r="U99" s="38">
        <v>52800</v>
      </c>
      <c r="V99" s="39">
        <v>7413.12</v>
      </c>
      <c r="W99" s="40">
        <f t="shared" si="38"/>
        <v>0.1404</v>
      </c>
      <c r="X99" s="40">
        <f t="shared" si="39"/>
        <v>0.751526325757576</v>
      </c>
      <c r="Y99" s="40">
        <f t="shared" si="40"/>
        <v>0.784872406400184</v>
      </c>
      <c r="Z99" s="43"/>
      <c r="AA99" s="43"/>
      <c r="AB99" s="47">
        <f>VLOOKUP(B99,[2]查询时间段分门店销售汇总!$D$3:$L$145,9,0)</f>
        <v>78576.77</v>
      </c>
      <c r="AC99" s="47">
        <f>VLOOKUP(B99,[2]查询时间段分门店销售汇总!$D$3:$M$145,10,0)</f>
        <v>13580.4</v>
      </c>
      <c r="AD99" s="48">
        <f t="shared" si="41"/>
        <v>126720</v>
      </c>
      <c r="AE99" s="48">
        <f t="shared" si="42"/>
        <v>22239.36</v>
      </c>
      <c r="AF99" s="49">
        <v>31680</v>
      </c>
      <c r="AG99" s="49">
        <v>5559.84</v>
      </c>
      <c r="AH99" s="53">
        <f t="shared" si="43"/>
        <v>0.1755</v>
      </c>
      <c r="AI99" s="53">
        <f t="shared" si="44"/>
        <v>0.620081833964646</v>
      </c>
      <c r="AJ99" s="53">
        <f t="shared" si="45"/>
        <v>0.610647068980402</v>
      </c>
      <c r="AK99" s="48"/>
      <c r="AL99" s="48">
        <f t="shared" si="46"/>
        <v>158400</v>
      </c>
      <c r="AM99" s="48">
        <f t="shared" si="47"/>
        <v>25575.264</v>
      </c>
      <c r="AN99" s="54">
        <f t="shared" si="48"/>
        <v>0.496065467171717</v>
      </c>
      <c r="AO99" s="54">
        <f t="shared" si="49"/>
        <v>0.530997451287306</v>
      </c>
      <c r="AP99" s="49"/>
      <c r="AQ99" s="49">
        <v>39600</v>
      </c>
      <c r="AR99" s="49">
        <v>6393.816</v>
      </c>
      <c r="AS99" s="53">
        <f t="shared" si="50"/>
        <v>0.16146</v>
      </c>
      <c r="AT99" s="57">
        <v>40</v>
      </c>
    </row>
    <row r="100" s="1" customFormat="1" spans="1:46">
      <c r="A100" s="23">
        <v>99</v>
      </c>
      <c r="B100" s="24">
        <v>337</v>
      </c>
      <c r="C100" s="24" t="s">
        <v>35</v>
      </c>
      <c r="D100" s="24" t="s">
        <v>30</v>
      </c>
      <c r="E100" s="25">
        <f>VLOOKUP(B100,[3]正式员工人数!$A:$C,3,0)</f>
        <v>4</v>
      </c>
      <c r="F100" s="31">
        <v>1</v>
      </c>
      <c r="G100" s="32">
        <v>200</v>
      </c>
      <c r="H100" s="28">
        <f>VLOOKUP(B100,[1]查询时间段分门店销售汇总!$D$3:$L$145,9,0)</f>
        <v>166360.15</v>
      </c>
      <c r="I100" s="28">
        <f>VLOOKUP(B100,[1]查询时间段分门店销售汇总!$D$3:$M$145,10,0)</f>
        <v>12111.17</v>
      </c>
      <c r="J100" s="32">
        <f t="shared" si="30"/>
        <v>138000</v>
      </c>
      <c r="K100" s="32">
        <f t="shared" si="31"/>
        <v>27297.504</v>
      </c>
      <c r="L100" s="38">
        <v>46000</v>
      </c>
      <c r="M100" s="39">
        <v>9099.168</v>
      </c>
      <c r="N100" s="40">
        <f t="shared" si="32"/>
        <v>0.197808</v>
      </c>
      <c r="O100" s="41">
        <f t="shared" si="33"/>
        <v>1.20550833333333</v>
      </c>
      <c r="P100" s="40">
        <f t="shared" si="34"/>
        <v>0.44367316513627</v>
      </c>
      <c r="Q100" s="43"/>
      <c r="R100" s="43"/>
      <c r="S100" s="43">
        <f t="shared" si="36"/>
        <v>151800</v>
      </c>
      <c r="T100" s="43">
        <f t="shared" si="37"/>
        <v>27024.52896</v>
      </c>
      <c r="U100" s="38">
        <v>50600</v>
      </c>
      <c r="V100" s="39">
        <v>9008.17632</v>
      </c>
      <c r="W100" s="40">
        <f t="shared" si="38"/>
        <v>0.1780272</v>
      </c>
      <c r="X100" s="41">
        <f t="shared" si="39"/>
        <v>1.09591666666667</v>
      </c>
      <c r="Y100" s="40">
        <f t="shared" si="40"/>
        <v>0.448154712258859</v>
      </c>
      <c r="Z100" s="43">
        <f t="shared" si="54"/>
        <v>600</v>
      </c>
      <c r="AA100" s="43"/>
      <c r="AB100" s="47">
        <f>VLOOKUP(B100,[2]查询时间段分门店销售汇总!$D$3:$L$145,9,0)</f>
        <v>115793.41</v>
      </c>
      <c r="AC100" s="47">
        <f>VLOOKUP(B100,[2]查询时间段分门店销售汇总!$D$3:$M$145,10,0)</f>
        <v>15783.59</v>
      </c>
      <c r="AD100" s="48">
        <f t="shared" si="41"/>
        <v>121440</v>
      </c>
      <c r="AE100" s="48">
        <f t="shared" si="42"/>
        <v>27024.52896</v>
      </c>
      <c r="AF100" s="49">
        <v>30360</v>
      </c>
      <c r="AG100" s="49">
        <v>6756.13224</v>
      </c>
      <c r="AH100" s="53">
        <f t="shared" si="43"/>
        <v>0.222534</v>
      </c>
      <c r="AI100" s="53">
        <f t="shared" si="44"/>
        <v>0.953503046772069</v>
      </c>
      <c r="AJ100" s="53">
        <f t="shared" si="45"/>
        <v>0.584046812559134</v>
      </c>
      <c r="AK100" s="48"/>
      <c r="AL100" s="48">
        <f t="shared" si="46"/>
        <v>151800</v>
      </c>
      <c r="AM100" s="48">
        <f t="shared" si="47"/>
        <v>31078.208304</v>
      </c>
      <c r="AN100" s="54">
        <f t="shared" si="48"/>
        <v>0.762802437417655</v>
      </c>
      <c r="AO100" s="54">
        <f t="shared" si="49"/>
        <v>0.507866793529681</v>
      </c>
      <c r="AP100" s="49"/>
      <c r="AQ100" s="49">
        <v>37950</v>
      </c>
      <c r="AR100" s="49">
        <v>7769.552076</v>
      </c>
      <c r="AS100" s="53">
        <f t="shared" si="50"/>
        <v>0.20473128</v>
      </c>
      <c r="AT100" s="57">
        <v>50</v>
      </c>
    </row>
    <row r="101" s="1" customFormat="1" spans="1:46">
      <c r="A101" s="23">
        <v>100</v>
      </c>
      <c r="B101" s="24">
        <v>373</v>
      </c>
      <c r="C101" s="24" t="s">
        <v>47</v>
      </c>
      <c r="D101" s="24" t="s">
        <v>30</v>
      </c>
      <c r="E101" s="25">
        <f>VLOOKUP(B101,[3]正式员工人数!$A:$C,3,0)</f>
        <v>3</v>
      </c>
      <c r="F101" s="31">
        <v>2</v>
      </c>
      <c r="G101" s="32">
        <v>150</v>
      </c>
      <c r="H101" s="28">
        <f>VLOOKUP(B101,[1]查询时间段分门店销售汇总!$D$3:$L$145,9,0)</f>
        <v>72721.21</v>
      </c>
      <c r="I101" s="28">
        <f>VLOOKUP(B101,[1]查询时间段分门店销售汇总!$D$3:$M$145,10,0)</f>
        <v>18084.83</v>
      </c>
      <c r="J101" s="32">
        <f t="shared" si="30"/>
        <v>66000</v>
      </c>
      <c r="K101" s="32">
        <f t="shared" si="31"/>
        <v>16344.9</v>
      </c>
      <c r="L101" s="38">
        <v>22000</v>
      </c>
      <c r="M101" s="39">
        <v>5448.3</v>
      </c>
      <c r="N101" s="40">
        <f t="shared" si="32"/>
        <v>0.24765</v>
      </c>
      <c r="O101" s="41">
        <f t="shared" si="33"/>
        <v>1.10183651515152</v>
      </c>
      <c r="P101" s="41">
        <f t="shared" si="34"/>
        <v>1.10645094188401</v>
      </c>
      <c r="Q101" s="43"/>
      <c r="R101" s="43"/>
      <c r="S101" s="43">
        <f t="shared" si="36"/>
        <v>72600</v>
      </c>
      <c r="T101" s="43">
        <f t="shared" si="37"/>
        <v>16181.451</v>
      </c>
      <c r="U101" s="38">
        <v>24200</v>
      </c>
      <c r="V101" s="39">
        <v>5393.817</v>
      </c>
      <c r="W101" s="40">
        <f t="shared" si="38"/>
        <v>0.222885</v>
      </c>
      <c r="X101" s="41">
        <f t="shared" si="39"/>
        <v>1.00166955922865</v>
      </c>
      <c r="Y101" s="41">
        <f t="shared" si="40"/>
        <v>1.11762721402426</v>
      </c>
      <c r="Z101" s="43">
        <f t="shared" si="54"/>
        <v>450</v>
      </c>
      <c r="AA101" s="43">
        <f>(I101-K101)*0.3</f>
        <v>521.979</v>
      </c>
      <c r="AB101" s="47">
        <f>VLOOKUP(B101,[2]查询时间段分门店销售汇总!$D$3:$L$145,9,0)</f>
        <v>53255.72</v>
      </c>
      <c r="AC101" s="47">
        <f>VLOOKUP(B101,[2]查询时间段分门店销售汇总!$D$3:$M$145,10,0)</f>
        <v>9772.05</v>
      </c>
      <c r="AD101" s="48">
        <f t="shared" si="41"/>
        <v>58080</v>
      </c>
      <c r="AE101" s="48">
        <f t="shared" si="42"/>
        <v>16181.451</v>
      </c>
      <c r="AF101" s="49">
        <v>14520</v>
      </c>
      <c r="AG101" s="49">
        <v>4045.36275</v>
      </c>
      <c r="AH101" s="53">
        <f t="shared" si="43"/>
        <v>0.27860625</v>
      </c>
      <c r="AI101" s="53">
        <f t="shared" si="44"/>
        <v>0.916937327823692</v>
      </c>
      <c r="AJ101" s="53">
        <f t="shared" si="45"/>
        <v>0.603904433539366</v>
      </c>
      <c r="AK101" s="48"/>
      <c r="AL101" s="48">
        <f t="shared" si="46"/>
        <v>72600</v>
      </c>
      <c r="AM101" s="48">
        <f t="shared" si="47"/>
        <v>18608.66865</v>
      </c>
      <c r="AN101" s="54">
        <f t="shared" si="48"/>
        <v>0.733549862258953</v>
      </c>
      <c r="AO101" s="54">
        <f t="shared" si="49"/>
        <v>0.525134290034231</v>
      </c>
      <c r="AP101" s="49"/>
      <c r="AQ101" s="49">
        <v>18150</v>
      </c>
      <c r="AR101" s="49">
        <v>4652.1671625</v>
      </c>
      <c r="AS101" s="53">
        <f t="shared" si="50"/>
        <v>0.25631775</v>
      </c>
      <c r="AT101" s="57">
        <v>50</v>
      </c>
    </row>
    <row r="102" s="1" customFormat="1" spans="1:46">
      <c r="A102" s="23">
        <v>101</v>
      </c>
      <c r="B102" s="24">
        <v>546</v>
      </c>
      <c r="C102" s="24" t="s">
        <v>51</v>
      </c>
      <c r="D102" s="24" t="s">
        <v>30</v>
      </c>
      <c r="E102" s="25">
        <f>VLOOKUP(B102,[3]正式员工人数!$A:$C,3,0)</f>
        <v>2</v>
      </c>
      <c r="F102" s="31">
        <v>2</v>
      </c>
      <c r="G102" s="32">
        <v>150</v>
      </c>
      <c r="H102" s="28">
        <f>VLOOKUP(B102,[1]查询时间段分门店销售汇总!$D$3:$L$145,9,0)</f>
        <v>42772.43</v>
      </c>
      <c r="I102" s="28">
        <f>VLOOKUP(B102,[1]查询时间段分门店销售汇总!$D$3:$M$145,10,0)</f>
        <v>10379.29</v>
      </c>
      <c r="J102" s="32">
        <f t="shared" si="30"/>
        <v>64500</v>
      </c>
      <c r="K102" s="32">
        <f t="shared" si="31"/>
        <v>17055.09</v>
      </c>
      <c r="L102" s="38">
        <v>21500</v>
      </c>
      <c r="M102" s="39">
        <v>5685.03</v>
      </c>
      <c r="N102" s="40">
        <f t="shared" si="32"/>
        <v>0.26442</v>
      </c>
      <c r="O102" s="40">
        <f t="shared" si="33"/>
        <v>0.663138449612403</v>
      </c>
      <c r="P102" s="40">
        <f t="shared" si="34"/>
        <v>0.608574331768405</v>
      </c>
      <c r="Q102" s="43"/>
      <c r="R102" s="43"/>
      <c r="S102" s="43">
        <f t="shared" si="36"/>
        <v>70950</v>
      </c>
      <c r="T102" s="43">
        <f t="shared" si="37"/>
        <v>16884.5391</v>
      </c>
      <c r="U102" s="38">
        <v>23650</v>
      </c>
      <c r="V102" s="39">
        <v>5628.1797</v>
      </c>
      <c r="W102" s="40">
        <f t="shared" si="38"/>
        <v>0.237978</v>
      </c>
      <c r="X102" s="40">
        <f t="shared" si="39"/>
        <v>0.602853136011276</v>
      </c>
      <c r="Y102" s="40">
        <f t="shared" si="40"/>
        <v>0.614721547240813</v>
      </c>
      <c r="Z102" s="43"/>
      <c r="AA102" s="43"/>
      <c r="AB102" s="47">
        <f>VLOOKUP(B102,[2]查询时间段分门店销售汇总!$D$3:$L$145,9,0)</f>
        <v>39614.8</v>
      </c>
      <c r="AC102" s="47">
        <f>VLOOKUP(B102,[2]查询时间段分门店销售汇总!$D$3:$M$145,10,0)</f>
        <v>8826.32</v>
      </c>
      <c r="AD102" s="48">
        <f t="shared" si="41"/>
        <v>56760</v>
      </c>
      <c r="AE102" s="48">
        <f t="shared" si="42"/>
        <v>16884.5391</v>
      </c>
      <c r="AF102" s="49">
        <v>14190</v>
      </c>
      <c r="AG102" s="49">
        <v>4221.134775</v>
      </c>
      <c r="AH102" s="53">
        <f t="shared" si="43"/>
        <v>0.2974725</v>
      </c>
      <c r="AI102" s="53">
        <f t="shared" si="44"/>
        <v>0.697935165609584</v>
      </c>
      <c r="AJ102" s="53">
        <f t="shared" si="45"/>
        <v>0.522745687502953</v>
      </c>
      <c r="AK102" s="48"/>
      <c r="AL102" s="48">
        <f t="shared" si="46"/>
        <v>70950</v>
      </c>
      <c r="AM102" s="48">
        <f t="shared" si="47"/>
        <v>19417.219965</v>
      </c>
      <c r="AN102" s="54">
        <f t="shared" si="48"/>
        <v>0.558348132487667</v>
      </c>
      <c r="AO102" s="54">
        <f t="shared" si="49"/>
        <v>0.454561467393873</v>
      </c>
      <c r="AP102" s="49"/>
      <c r="AQ102" s="49">
        <v>17737.5</v>
      </c>
      <c r="AR102" s="49">
        <v>4854.30499125</v>
      </c>
      <c r="AS102" s="53">
        <f t="shared" si="50"/>
        <v>0.2736747</v>
      </c>
      <c r="AT102" s="57">
        <v>60</v>
      </c>
    </row>
    <row r="103" s="1" customFormat="1" spans="1:46">
      <c r="A103" s="23">
        <v>102</v>
      </c>
      <c r="B103" s="24">
        <v>585</v>
      </c>
      <c r="C103" s="24" t="s">
        <v>50</v>
      </c>
      <c r="D103" s="24" t="s">
        <v>30</v>
      </c>
      <c r="E103" s="25">
        <f>VLOOKUP(B103,[3]正式员工人数!$A:$C,3,0)</f>
        <v>3</v>
      </c>
      <c r="F103" s="31">
        <v>2</v>
      </c>
      <c r="G103" s="32">
        <v>150</v>
      </c>
      <c r="H103" s="28">
        <f>VLOOKUP(B103,[1]查询时间段分门店销售汇总!$D$3:$L$145,9,0)</f>
        <v>68344.42</v>
      </c>
      <c r="I103" s="28">
        <f>VLOOKUP(B103,[1]查询时间段分门店销售汇总!$D$3:$M$145,10,0)</f>
        <v>13620.69</v>
      </c>
      <c r="J103" s="32">
        <f t="shared" si="30"/>
        <v>64500</v>
      </c>
      <c r="K103" s="32">
        <f t="shared" si="31"/>
        <v>16099.2</v>
      </c>
      <c r="L103" s="38">
        <v>21500</v>
      </c>
      <c r="M103" s="39">
        <v>5366.4</v>
      </c>
      <c r="N103" s="40">
        <f t="shared" si="32"/>
        <v>0.2496</v>
      </c>
      <c r="O103" s="41">
        <f t="shared" si="33"/>
        <v>1.05960341085271</v>
      </c>
      <c r="P103" s="40">
        <f t="shared" si="34"/>
        <v>0.846047629695886</v>
      </c>
      <c r="Q103" s="43">
        <f>E103*70</f>
        <v>210</v>
      </c>
      <c r="R103" s="43"/>
      <c r="S103" s="43">
        <f t="shared" si="36"/>
        <v>70950</v>
      </c>
      <c r="T103" s="43">
        <f t="shared" si="37"/>
        <v>15938.208</v>
      </c>
      <c r="U103" s="38">
        <v>23650</v>
      </c>
      <c r="V103" s="39">
        <v>5312.736</v>
      </c>
      <c r="W103" s="40">
        <f t="shared" si="38"/>
        <v>0.22464</v>
      </c>
      <c r="X103" s="40">
        <f t="shared" si="39"/>
        <v>0.963275828047921</v>
      </c>
      <c r="Y103" s="40">
        <f t="shared" si="40"/>
        <v>0.854593565349379</v>
      </c>
      <c r="Z103" s="43"/>
      <c r="AA103" s="43"/>
      <c r="AB103" s="47">
        <f>VLOOKUP(B103,[2]查询时间段分门店销售汇总!$D$3:$L$145,9,0)</f>
        <v>47560.35</v>
      </c>
      <c r="AC103" s="47">
        <f>VLOOKUP(B103,[2]查询时间段分门店销售汇总!$D$3:$M$145,10,0)</f>
        <v>12997.54</v>
      </c>
      <c r="AD103" s="48">
        <f t="shared" si="41"/>
        <v>56760</v>
      </c>
      <c r="AE103" s="48">
        <f t="shared" si="42"/>
        <v>15938.208</v>
      </c>
      <c r="AF103" s="49">
        <v>14190</v>
      </c>
      <c r="AG103" s="49">
        <v>3984.552</v>
      </c>
      <c r="AH103" s="53">
        <f t="shared" si="43"/>
        <v>0.2808</v>
      </c>
      <c r="AI103" s="53">
        <f t="shared" si="44"/>
        <v>0.837920190274841</v>
      </c>
      <c r="AJ103" s="53">
        <f t="shared" si="45"/>
        <v>0.815495694371663</v>
      </c>
      <c r="AK103" s="48"/>
      <c r="AL103" s="48">
        <f t="shared" si="46"/>
        <v>70950</v>
      </c>
      <c r="AM103" s="48">
        <f t="shared" si="47"/>
        <v>18328.9392</v>
      </c>
      <c r="AN103" s="54">
        <f t="shared" si="48"/>
        <v>0.670336152219873</v>
      </c>
      <c r="AO103" s="54">
        <f t="shared" si="49"/>
        <v>0.709126690757968</v>
      </c>
      <c r="AP103" s="49"/>
      <c r="AQ103" s="49">
        <v>17737.5</v>
      </c>
      <c r="AR103" s="49">
        <v>4582.2348</v>
      </c>
      <c r="AS103" s="53">
        <f t="shared" si="50"/>
        <v>0.258336</v>
      </c>
      <c r="AT103" s="57">
        <v>60</v>
      </c>
    </row>
    <row r="104" s="1" customFormat="1" spans="1:46">
      <c r="A104" s="23">
        <v>103</v>
      </c>
      <c r="B104" s="24">
        <v>581</v>
      </c>
      <c r="C104" s="24" t="s">
        <v>57</v>
      </c>
      <c r="D104" s="24" t="s">
        <v>30</v>
      </c>
      <c r="E104" s="25">
        <f>VLOOKUP(B104,[3]正式员工人数!$A:$C,3,0)</f>
        <v>3</v>
      </c>
      <c r="F104" s="31">
        <v>3</v>
      </c>
      <c r="G104" s="32">
        <v>100</v>
      </c>
      <c r="H104" s="28">
        <f>VLOOKUP(B104,[1]查询时间段分门店销售汇总!$D$3:$L$145,9,0)</f>
        <v>64714.6</v>
      </c>
      <c r="I104" s="28">
        <f>VLOOKUP(B104,[1]查询时间段分门店销售汇总!$D$3:$M$145,10,0)</f>
        <v>14502.72</v>
      </c>
      <c r="J104" s="32">
        <f t="shared" si="30"/>
        <v>59040</v>
      </c>
      <c r="K104" s="32">
        <f t="shared" si="31"/>
        <v>12746.97216</v>
      </c>
      <c r="L104" s="38">
        <v>19680</v>
      </c>
      <c r="M104" s="39">
        <v>4248.99072</v>
      </c>
      <c r="N104" s="40">
        <f t="shared" si="32"/>
        <v>0.215904</v>
      </c>
      <c r="O104" s="41">
        <f t="shared" si="33"/>
        <v>1.09611449864499</v>
      </c>
      <c r="P104" s="41">
        <f t="shared" si="34"/>
        <v>1.13773842273772</v>
      </c>
      <c r="Q104" s="43">
        <f>E104*70</f>
        <v>210</v>
      </c>
      <c r="R104" s="43"/>
      <c r="S104" s="43">
        <f t="shared" si="36"/>
        <v>64944</v>
      </c>
      <c r="T104" s="43">
        <f t="shared" si="37"/>
        <v>12619.5024384</v>
      </c>
      <c r="U104" s="38">
        <v>21648</v>
      </c>
      <c r="V104" s="39">
        <v>4206.5008128</v>
      </c>
      <c r="W104" s="40">
        <f t="shared" si="38"/>
        <v>0.1943136</v>
      </c>
      <c r="X104" s="40">
        <f t="shared" si="39"/>
        <v>0.996467726040897</v>
      </c>
      <c r="Y104" s="41">
        <f t="shared" si="40"/>
        <v>1.1492307300381</v>
      </c>
      <c r="Z104" s="43"/>
      <c r="AA104" s="43">
        <f>(I104-K104)*0.3</f>
        <v>526.724352</v>
      </c>
      <c r="AB104" s="47">
        <f>VLOOKUP(B104,[2]查询时间段分门店销售汇总!$D$3:$L$145,9,0)</f>
        <v>48612.3</v>
      </c>
      <c r="AC104" s="47">
        <f>VLOOKUP(B104,[2]查询时间段分门店销售汇总!$D$3:$M$145,10,0)</f>
        <v>12437.57</v>
      </c>
      <c r="AD104" s="48">
        <f t="shared" si="41"/>
        <v>51955.2</v>
      </c>
      <c r="AE104" s="48">
        <f t="shared" si="42"/>
        <v>12619.5024384</v>
      </c>
      <c r="AF104" s="49">
        <v>12988.8</v>
      </c>
      <c r="AG104" s="49">
        <v>3154.8756096</v>
      </c>
      <c r="AH104" s="53">
        <f t="shared" si="43"/>
        <v>0.242892</v>
      </c>
      <c r="AI104" s="53">
        <f t="shared" si="44"/>
        <v>0.935658028455285</v>
      </c>
      <c r="AJ104" s="53">
        <f t="shared" si="45"/>
        <v>0.985583232041986</v>
      </c>
      <c r="AK104" s="48"/>
      <c r="AL104" s="48">
        <f t="shared" si="46"/>
        <v>64944</v>
      </c>
      <c r="AM104" s="48">
        <f t="shared" si="47"/>
        <v>14512.42780416</v>
      </c>
      <c r="AN104" s="54">
        <f t="shared" si="48"/>
        <v>0.748526422764228</v>
      </c>
      <c r="AO104" s="54">
        <f t="shared" si="49"/>
        <v>0.857028897427814</v>
      </c>
      <c r="AP104" s="49"/>
      <c r="AQ104" s="49">
        <v>16236</v>
      </c>
      <c r="AR104" s="49">
        <v>3628.10695104</v>
      </c>
      <c r="AS104" s="53">
        <f t="shared" si="50"/>
        <v>0.22346064</v>
      </c>
      <c r="AT104" s="57">
        <v>50</v>
      </c>
    </row>
    <row r="105" s="1" customFormat="1" spans="1:46">
      <c r="A105" s="23">
        <v>104</v>
      </c>
      <c r="B105" s="24">
        <v>114844</v>
      </c>
      <c r="C105" s="24" t="s">
        <v>63</v>
      </c>
      <c r="D105" s="24" t="s">
        <v>30</v>
      </c>
      <c r="E105" s="25">
        <f>VLOOKUP(B105,[3]正式员工人数!$A:$C,3,0)</f>
        <v>2</v>
      </c>
      <c r="F105" s="31">
        <v>3</v>
      </c>
      <c r="G105" s="32">
        <v>100</v>
      </c>
      <c r="H105" s="28">
        <f>VLOOKUP(B105,[1]查询时间段分门店销售汇总!$D$3:$L$145,9,0)</f>
        <v>28899.43</v>
      </c>
      <c r="I105" s="28">
        <f>VLOOKUP(B105,[1]查询时间段分门店销售汇总!$D$3:$M$145,10,0)</f>
        <v>6053.63</v>
      </c>
      <c r="J105" s="32">
        <f t="shared" si="30"/>
        <v>57600</v>
      </c>
      <c r="K105" s="32">
        <f t="shared" si="31"/>
        <v>9884.16</v>
      </c>
      <c r="L105" s="38">
        <v>19200</v>
      </c>
      <c r="M105" s="39">
        <v>3294.72</v>
      </c>
      <c r="N105" s="40">
        <f t="shared" si="32"/>
        <v>0.1716</v>
      </c>
      <c r="O105" s="40">
        <f t="shared" si="33"/>
        <v>0.501726215277778</v>
      </c>
      <c r="P105" s="40">
        <f t="shared" si="34"/>
        <v>0.61245771011396</v>
      </c>
      <c r="Q105" s="43"/>
      <c r="R105" s="43"/>
      <c r="S105" s="43">
        <f t="shared" si="36"/>
        <v>63360</v>
      </c>
      <c r="T105" s="43">
        <f t="shared" si="37"/>
        <v>9785.3184</v>
      </c>
      <c r="U105" s="38">
        <v>21120</v>
      </c>
      <c r="V105" s="39">
        <v>3261.7728</v>
      </c>
      <c r="W105" s="40">
        <f t="shared" si="38"/>
        <v>0.15444</v>
      </c>
      <c r="X105" s="40">
        <f t="shared" si="39"/>
        <v>0.456114741161616</v>
      </c>
      <c r="Y105" s="40">
        <f t="shared" si="40"/>
        <v>0.618644151630263</v>
      </c>
      <c r="Z105" s="43"/>
      <c r="AA105" s="43"/>
      <c r="AB105" s="47">
        <f>VLOOKUP(B105,[2]查询时间段分门店销售汇总!$D$3:$L$145,9,0)</f>
        <v>30094.79</v>
      </c>
      <c r="AC105" s="47">
        <f>VLOOKUP(B105,[2]查询时间段分门店销售汇总!$D$3:$M$145,10,0)</f>
        <v>6083.81</v>
      </c>
      <c r="AD105" s="48">
        <f t="shared" si="41"/>
        <v>50688</v>
      </c>
      <c r="AE105" s="48">
        <f t="shared" si="42"/>
        <v>9785.3184</v>
      </c>
      <c r="AF105" s="49">
        <v>12672</v>
      </c>
      <c r="AG105" s="49">
        <v>2446.3296</v>
      </c>
      <c r="AH105" s="53">
        <f t="shared" si="43"/>
        <v>0.19305</v>
      </c>
      <c r="AI105" s="53">
        <f t="shared" si="44"/>
        <v>0.593726128472222</v>
      </c>
      <c r="AJ105" s="53">
        <f t="shared" si="45"/>
        <v>0.621728363994778</v>
      </c>
      <c r="AK105" s="48"/>
      <c r="AL105" s="48">
        <f t="shared" si="46"/>
        <v>63360</v>
      </c>
      <c r="AM105" s="48">
        <f t="shared" si="47"/>
        <v>11253.11616</v>
      </c>
      <c r="AN105" s="54">
        <f t="shared" si="48"/>
        <v>0.474980902777778</v>
      </c>
      <c r="AO105" s="54">
        <f t="shared" si="49"/>
        <v>0.540633359995459</v>
      </c>
      <c r="AP105" s="49"/>
      <c r="AQ105" s="49">
        <v>15840</v>
      </c>
      <c r="AR105" s="49">
        <v>2813.27904</v>
      </c>
      <c r="AS105" s="53">
        <f t="shared" si="50"/>
        <v>0.177606</v>
      </c>
      <c r="AT105" s="57">
        <v>50</v>
      </c>
    </row>
    <row r="106" s="1" customFormat="1" spans="1:46">
      <c r="A106" s="23">
        <v>105</v>
      </c>
      <c r="B106" s="24">
        <v>744</v>
      </c>
      <c r="C106" s="24" t="s">
        <v>72</v>
      </c>
      <c r="D106" s="24" t="s">
        <v>30</v>
      </c>
      <c r="E106" s="25">
        <f>VLOOKUP(B106,[3]正式员工人数!$A:$C,3,0)</f>
        <v>2</v>
      </c>
      <c r="F106" s="31">
        <v>3</v>
      </c>
      <c r="G106" s="32">
        <v>100</v>
      </c>
      <c r="H106" s="28">
        <f>VLOOKUP(B106,[1]查询时间段分门店销售汇总!$D$3:$L$145,9,0)</f>
        <v>53041.7</v>
      </c>
      <c r="I106" s="28">
        <f>VLOOKUP(B106,[1]查询时间段分门店销售汇总!$D$3:$M$145,10,0)</f>
        <v>10555.09</v>
      </c>
      <c r="J106" s="32">
        <f t="shared" si="30"/>
        <v>56160</v>
      </c>
      <c r="K106" s="32">
        <f t="shared" si="31"/>
        <v>12046.32</v>
      </c>
      <c r="L106" s="38">
        <v>18720</v>
      </c>
      <c r="M106" s="39">
        <v>4015.44</v>
      </c>
      <c r="N106" s="40">
        <f t="shared" si="32"/>
        <v>0.2145</v>
      </c>
      <c r="O106" s="40">
        <f t="shared" si="33"/>
        <v>0.944474715099715</v>
      </c>
      <c r="P106" s="40">
        <f t="shared" si="34"/>
        <v>0.876208667875335</v>
      </c>
      <c r="Q106" s="43"/>
      <c r="R106" s="43"/>
      <c r="S106" s="43">
        <f t="shared" si="36"/>
        <v>61776</v>
      </c>
      <c r="T106" s="43">
        <f t="shared" si="37"/>
        <v>11925.8568</v>
      </c>
      <c r="U106" s="38">
        <v>20592</v>
      </c>
      <c r="V106" s="39">
        <v>3975.2856</v>
      </c>
      <c r="W106" s="40">
        <f t="shared" si="38"/>
        <v>0.19305</v>
      </c>
      <c r="X106" s="40">
        <f t="shared" si="39"/>
        <v>0.858613377363377</v>
      </c>
      <c r="Y106" s="40">
        <f t="shared" si="40"/>
        <v>0.885059260480136</v>
      </c>
      <c r="Z106" s="43"/>
      <c r="AA106" s="43"/>
      <c r="AB106" s="47">
        <f>VLOOKUP(B106,[2]查询时间段分门店销售汇总!$D$3:$L$145,9,0)</f>
        <v>35201.61</v>
      </c>
      <c r="AC106" s="47">
        <f>VLOOKUP(B106,[2]查询时间段分门店销售汇总!$D$3:$M$145,10,0)</f>
        <v>8347.55</v>
      </c>
      <c r="AD106" s="48">
        <f t="shared" si="41"/>
        <v>49420.8</v>
      </c>
      <c r="AE106" s="48">
        <f t="shared" si="42"/>
        <v>11925.8568</v>
      </c>
      <c r="AF106" s="49">
        <v>12355.2</v>
      </c>
      <c r="AG106" s="49">
        <v>2981.4642</v>
      </c>
      <c r="AH106" s="53">
        <f t="shared" si="43"/>
        <v>0.2413125</v>
      </c>
      <c r="AI106" s="53">
        <f t="shared" si="44"/>
        <v>0.71228328962704</v>
      </c>
      <c r="AJ106" s="53">
        <f t="shared" si="45"/>
        <v>0.699953901844604</v>
      </c>
      <c r="AK106" s="48"/>
      <c r="AL106" s="48">
        <f t="shared" si="46"/>
        <v>61776</v>
      </c>
      <c r="AM106" s="48">
        <f t="shared" si="47"/>
        <v>13714.73532</v>
      </c>
      <c r="AN106" s="54">
        <f t="shared" si="48"/>
        <v>0.569826631701632</v>
      </c>
      <c r="AO106" s="54">
        <f t="shared" si="49"/>
        <v>0.608655566821395</v>
      </c>
      <c r="AP106" s="49"/>
      <c r="AQ106" s="49">
        <v>15444</v>
      </c>
      <c r="AR106" s="49">
        <v>3428.68383</v>
      </c>
      <c r="AS106" s="53">
        <f t="shared" si="50"/>
        <v>0.2220075</v>
      </c>
      <c r="AT106" s="57">
        <v>50</v>
      </c>
    </row>
    <row r="107" s="1" customFormat="1" spans="1:46">
      <c r="A107" s="23">
        <v>106</v>
      </c>
      <c r="B107" s="24">
        <v>578</v>
      </c>
      <c r="C107" s="24" t="s">
        <v>59</v>
      </c>
      <c r="D107" s="24" t="s">
        <v>30</v>
      </c>
      <c r="E107" s="25">
        <f>VLOOKUP(B107,[3]正式员工人数!$A:$C,3,0)</f>
        <v>2</v>
      </c>
      <c r="F107" s="31">
        <v>4</v>
      </c>
      <c r="G107" s="32">
        <v>100</v>
      </c>
      <c r="H107" s="28">
        <f>VLOOKUP(B107,[1]查询时间段分门店销售汇总!$D$3:$L$145,9,0)</f>
        <v>20665.44</v>
      </c>
      <c r="I107" s="28">
        <f>VLOOKUP(B107,[1]查询时间段分门店销售汇总!$D$3:$M$145,10,0)</f>
        <v>6499.68</v>
      </c>
      <c r="J107" s="32">
        <f t="shared" si="30"/>
        <v>56250</v>
      </c>
      <c r="K107" s="32">
        <f t="shared" si="31"/>
        <v>13601.25</v>
      </c>
      <c r="L107" s="38">
        <v>18750</v>
      </c>
      <c r="M107" s="39">
        <v>4533.75</v>
      </c>
      <c r="N107" s="40">
        <f t="shared" si="32"/>
        <v>0.2418</v>
      </c>
      <c r="O107" s="40">
        <f t="shared" si="33"/>
        <v>0.3673856</v>
      </c>
      <c r="P107" s="40">
        <f t="shared" si="34"/>
        <v>0.477873724841467</v>
      </c>
      <c r="Q107" s="43"/>
      <c r="R107" s="43"/>
      <c r="S107" s="43">
        <f t="shared" si="36"/>
        <v>61875</v>
      </c>
      <c r="T107" s="43">
        <f t="shared" si="37"/>
        <v>13465.2375</v>
      </c>
      <c r="U107" s="38">
        <v>20625</v>
      </c>
      <c r="V107" s="39">
        <v>4488.4125</v>
      </c>
      <c r="W107" s="40">
        <f t="shared" si="38"/>
        <v>0.21762</v>
      </c>
      <c r="X107" s="40">
        <f t="shared" si="39"/>
        <v>0.333986909090909</v>
      </c>
      <c r="Y107" s="40">
        <f t="shared" si="40"/>
        <v>0.482700732163098</v>
      </c>
      <c r="Z107" s="43"/>
      <c r="AA107" s="43"/>
      <c r="AB107" s="47">
        <f>VLOOKUP(B107,[2]查询时间段分门店销售汇总!$D$3:$L$145,9,0)</f>
        <v>54171.48</v>
      </c>
      <c r="AC107" s="47">
        <f>VLOOKUP(B107,[2]查询时间段分门店销售汇总!$D$3:$M$145,10,0)</f>
        <v>15587.34</v>
      </c>
      <c r="AD107" s="48">
        <f t="shared" si="41"/>
        <v>49500</v>
      </c>
      <c r="AE107" s="48">
        <f t="shared" si="42"/>
        <v>13465.2375</v>
      </c>
      <c r="AF107" s="49">
        <v>12375</v>
      </c>
      <c r="AG107" s="49">
        <v>3366.309375</v>
      </c>
      <c r="AH107" s="53">
        <f t="shared" si="43"/>
        <v>0.272025</v>
      </c>
      <c r="AI107" s="41">
        <f t="shared" si="44"/>
        <v>1.09437333333333</v>
      </c>
      <c r="AJ107" s="41">
        <f t="shared" si="45"/>
        <v>1.15759859415773</v>
      </c>
      <c r="AK107" s="48">
        <v>300</v>
      </c>
      <c r="AL107" s="48">
        <f t="shared" si="46"/>
        <v>61875</v>
      </c>
      <c r="AM107" s="48">
        <f t="shared" si="47"/>
        <v>15485.023125</v>
      </c>
      <c r="AN107" s="54">
        <f t="shared" si="48"/>
        <v>0.875498666666667</v>
      </c>
      <c r="AO107" s="54">
        <f t="shared" si="49"/>
        <v>1.00660747318064</v>
      </c>
      <c r="AP107" s="49"/>
      <c r="AQ107" s="49">
        <v>15468.75</v>
      </c>
      <c r="AR107" s="49">
        <v>3871.25578125</v>
      </c>
      <c r="AS107" s="53">
        <f t="shared" si="50"/>
        <v>0.250263</v>
      </c>
      <c r="AT107" s="57">
        <v>50</v>
      </c>
    </row>
    <row r="108" s="1" customFormat="1" spans="1:46">
      <c r="A108" s="23">
        <v>107</v>
      </c>
      <c r="B108" s="24">
        <v>724</v>
      </c>
      <c r="C108" s="24" t="s">
        <v>70</v>
      </c>
      <c r="D108" s="24" t="s">
        <v>30</v>
      </c>
      <c r="E108" s="25">
        <f>VLOOKUP(B108,[3]正式员工人数!$A:$C,3,0)</f>
        <v>3</v>
      </c>
      <c r="F108" s="31">
        <v>4</v>
      </c>
      <c r="G108" s="32">
        <v>100</v>
      </c>
      <c r="H108" s="28">
        <f>VLOOKUP(B108,[1]查询时间段分门店销售汇总!$D$3:$L$145,9,0)</f>
        <v>35233.34</v>
      </c>
      <c r="I108" s="28">
        <f>VLOOKUP(B108,[1]查询时间段分门店销售汇总!$D$3:$M$145,10,0)</f>
        <v>7840.71</v>
      </c>
      <c r="J108" s="32">
        <f t="shared" si="30"/>
        <v>53280</v>
      </c>
      <c r="K108" s="32">
        <f t="shared" si="31"/>
        <v>12924.6624</v>
      </c>
      <c r="L108" s="38">
        <v>17760</v>
      </c>
      <c r="M108" s="39">
        <v>4308.2208</v>
      </c>
      <c r="N108" s="40">
        <f t="shared" si="32"/>
        <v>0.24258</v>
      </c>
      <c r="O108" s="40">
        <f t="shared" si="33"/>
        <v>0.661286411411411</v>
      </c>
      <c r="P108" s="40">
        <f t="shared" si="34"/>
        <v>0.606647180200235</v>
      </c>
      <c r="Q108" s="43"/>
      <c r="R108" s="43"/>
      <c r="S108" s="43">
        <f t="shared" si="36"/>
        <v>58608</v>
      </c>
      <c r="T108" s="43">
        <f t="shared" si="37"/>
        <v>12795.415776</v>
      </c>
      <c r="U108" s="38">
        <v>19536</v>
      </c>
      <c r="V108" s="39">
        <v>4265.138592</v>
      </c>
      <c r="W108" s="40">
        <f t="shared" si="38"/>
        <v>0.218322</v>
      </c>
      <c r="X108" s="40">
        <f t="shared" si="39"/>
        <v>0.601169464919465</v>
      </c>
      <c r="Y108" s="40">
        <f t="shared" si="40"/>
        <v>0.612774929495187</v>
      </c>
      <c r="Z108" s="43"/>
      <c r="AA108" s="43"/>
      <c r="AB108" s="47">
        <f>VLOOKUP(B108,[2]查询时间段分门店销售汇总!$D$3:$L$145,9,0)</f>
        <v>38364.2</v>
      </c>
      <c r="AC108" s="47">
        <f>VLOOKUP(B108,[2]查询时间段分门店销售汇总!$D$3:$M$145,10,0)</f>
        <v>5642.31</v>
      </c>
      <c r="AD108" s="48">
        <f t="shared" si="41"/>
        <v>46886.4</v>
      </c>
      <c r="AE108" s="48">
        <f t="shared" si="42"/>
        <v>12795.415776</v>
      </c>
      <c r="AF108" s="49">
        <v>11721.6</v>
      </c>
      <c r="AG108" s="49">
        <v>3198.853944</v>
      </c>
      <c r="AH108" s="53">
        <f t="shared" si="43"/>
        <v>0.2729025</v>
      </c>
      <c r="AI108" s="53">
        <f t="shared" si="44"/>
        <v>0.818237271362271</v>
      </c>
      <c r="AJ108" s="53">
        <f t="shared" si="45"/>
        <v>0.440963396483225</v>
      </c>
      <c r="AK108" s="48"/>
      <c r="AL108" s="48">
        <f t="shared" si="46"/>
        <v>58608</v>
      </c>
      <c r="AM108" s="48">
        <f t="shared" si="47"/>
        <v>14714.7281424</v>
      </c>
      <c r="AN108" s="54">
        <f t="shared" si="48"/>
        <v>0.654589817089817</v>
      </c>
      <c r="AO108" s="54">
        <f t="shared" si="49"/>
        <v>0.383446431724544</v>
      </c>
      <c r="AP108" s="49"/>
      <c r="AQ108" s="49">
        <v>14652</v>
      </c>
      <c r="AR108" s="49">
        <v>3678.6820356</v>
      </c>
      <c r="AS108" s="53">
        <f t="shared" si="50"/>
        <v>0.2510703</v>
      </c>
      <c r="AT108" s="57">
        <v>50</v>
      </c>
    </row>
    <row r="109" s="1" customFormat="1" spans="1:46">
      <c r="A109" s="23">
        <v>108</v>
      </c>
      <c r="B109" s="24">
        <v>747</v>
      </c>
      <c r="C109" s="24" t="s">
        <v>86</v>
      </c>
      <c r="D109" s="24" t="s">
        <v>30</v>
      </c>
      <c r="E109" s="25">
        <f>VLOOKUP(B109,[3]正式员工人数!$A:$C,3,0)</f>
        <v>2</v>
      </c>
      <c r="F109" s="31">
        <v>5</v>
      </c>
      <c r="G109" s="32">
        <v>100</v>
      </c>
      <c r="H109" s="28">
        <f>VLOOKUP(B109,[1]查询时间段分门店销售汇总!$D$3:$L$145,9,0)</f>
        <v>54647.23</v>
      </c>
      <c r="I109" s="28">
        <f>VLOOKUP(B109,[1]查询时间段分门店销售汇总!$D$3:$M$145,10,0)</f>
        <v>10581.3</v>
      </c>
      <c r="J109" s="32">
        <f t="shared" si="30"/>
        <v>48960</v>
      </c>
      <c r="K109" s="32">
        <f t="shared" si="31"/>
        <v>9356.256</v>
      </c>
      <c r="L109" s="38">
        <v>16320</v>
      </c>
      <c r="M109" s="39">
        <v>3118.752</v>
      </c>
      <c r="N109" s="40">
        <f t="shared" si="32"/>
        <v>0.1911</v>
      </c>
      <c r="O109" s="41">
        <f t="shared" si="33"/>
        <v>1.11616074346405</v>
      </c>
      <c r="P109" s="41">
        <f t="shared" si="34"/>
        <v>1.13093314248776</v>
      </c>
      <c r="Q109" s="43"/>
      <c r="R109" s="43"/>
      <c r="S109" s="43">
        <f t="shared" si="36"/>
        <v>53856</v>
      </c>
      <c r="T109" s="43">
        <f t="shared" si="37"/>
        <v>9262.69344</v>
      </c>
      <c r="U109" s="38">
        <v>17952</v>
      </c>
      <c r="V109" s="39">
        <v>3087.56448</v>
      </c>
      <c r="W109" s="40">
        <f t="shared" si="38"/>
        <v>0.17199</v>
      </c>
      <c r="X109" s="41">
        <f t="shared" si="39"/>
        <v>1.01469158496732</v>
      </c>
      <c r="Y109" s="41">
        <f t="shared" si="40"/>
        <v>1.1423567095836</v>
      </c>
      <c r="Z109" s="43">
        <f>150*E109</f>
        <v>300</v>
      </c>
      <c r="AA109" s="43">
        <f>(I109-K109)*0.3</f>
        <v>367.5132</v>
      </c>
      <c r="AB109" s="47">
        <f>VLOOKUP(B109,[2]查询时间段分门店销售汇总!$D$3:$L$145,9,0)</f>
        <v>58066.04</v>
      </c>
      <c r="AC109" s="47">
        <f>VLOOKUP(B109,[2]查询时间段分门店销售汇总!$D$3:$M$145,10,0)</f>
        <v>11847.51</v>
      </c>
      <c r="AD109" s="48">
        <f t="shared" si="41"/>
        <v>43084.8</v>
      </c>
      <c r="AE109" s="48">
        <f t="shared" si="42"/>
        <v>9262.69344</v>
      </c>
      <c r="AF109" s="49">
        <v>10771.2</v>
      </c>
      <c r="AG109" s="49">
        <v>2315.67336</v>
      </c>
      <c r="AH109" s="53">
        <f t="shared" si="43"/>
        <v>0.2149875</v>
      </c>
      <c r="AI109" s="41">
        <f t="shared" si="44"/>
        <v>1.34771520350564</v>
      </c>
      <c r="AJ109" s="41">
        <f t="shared" si="45"/>
        <v>1.27905668872055</v>
      </c>
      <c r="AK109" s="48">
        <v>500</v>
      </c>
      <c r="AL109" s="48">
        <f t="shared" si="46"/>
        <v>53856</v>
      </c>
      <c r="AM109" s="48">
        <f t="shared" si="47"/>
        <v>10652.097456</v>
      </c>
      <c r="AN109" s="59">
        <f t="shared" si="48"/>
        <v>1.07817216280452</v>
      </c>
      <c r="AO109" s="59">
        <f t="shared" si="49"/>
        <v>1.11222320758309</v>
      </c>
      <c r="AP109" s="49">
        <f>(AC109-AM109)*0.1</f>
        <v>119.5412544</v>
      </c>
      <c r="AQ109" s="49">
        <v>13464</v>
      </c>
      <c r="AR109" s="49">
        <v>2663.024364</v>
      </c>
      <c r="AS109" s="53">
        <f t="shared" si="50"/>
        <v>0.1977885</v>
      </c>
      <c r="AT109" s="57">
        <v>50</v>
      </c>
    </row>
    <row r="110" s="1" customFormat="1" spans="1:46">
      <c r="A110" s="23">
        <v>109</v>
      </c>
      <c r="B110" s="24">
        <v>114622</v>
      </c>
      <c r="C110" s="24" t="s">
        <v>80</v>
      </c>
      <c r="D110" s="24" t="s">
        <v>30</v>
      </c>
      <c r="E110" s="25">
        <f>VLOOKUP(B110,[3]正式员工人数!$A:$C,3,0)</f>
        <v>2</v>
      </c>
      <c r="F110" s="31">
        <v>5</v>
      </c>
      <c r="G110" s="32">
        <v>100</v>
      </c>
      <c r="H110" s="28">
        <f>VLOOKUP(B110,[1]查询时间段分门店销售汇总!$D$3:$L$145,9,0)</f>
        <v>8740</v>
      </c>
      <c r="I110" s="28">
        <f>VLOOKUP(B110,[1]查询时间段分门店销售汇总!$D$3:$M$145,10,0)</f>
        <v>2820</v>
      </c>
      <c r="J110" s="32">
        <f t="shared" si="30"/>
        <v>46800</v>
      </c>
      <c r="K110" s="32">
        <f t="shared" si="31"/>
        <v>12769.0992</v>
      </c>
      <c r="L110" s="38">
        <v>15600</v>
      </c>
      <c r="M110" s="39">
        <v>4256.3664</v>
      </c>
      <c r="N110" s="40">
        <f t="shared" si="32"/>
        <v>0.272844</v>
      </c>
      <c r="O110" s="40">
        <f t="shared" si="33"/>
        <v>0.186752136752137</v>
      </c>
      <c r="P110" s="40">
        <f t="shared" si="34"/>
        <v>0.220845649002398</v>
      </c>
      <c r="Q110" s="43"/>
      <c r="R110" s="43"/>
      <c r="S110" s="43">
        <f t="shared" si="36"/>
        <v>51480</v>
      </c>
      <c r="T110" s="43">
        <f t="shared" si="37"/>
        <v>12641.408208</v>
      </c>
      <c r="U110" s="38">
        <v>17160</v>
      </c>
      <c r="V110" s="39">
        <v>4213.802736</v>
      </c>
      <c r="W110" s="40">
        <f t="shared" si="38"/>
        <v>0.2455596</v>
      </c>
      <c r="X110" s="40">
        <f t="shared" si="39"/>
        <v>0.16977466977467</v>
      </c>
      <c r="Y110" s="40">
        <f t="shared" si="40"/>
        <v>0.223076413133735</v>
      </c>
      <c r="Z110" s="43"/>
      <c r="AA110" s="43"/>
      <c r="AB110" s="47">
        <f>VLOOKUP(B110,[2]查询时间段分门店销售汇总!$D$3:$L$145,9,0)</f>
        <v>24824.86</v>
      </c>
      <c r="AC110" s="47">
        <f>VLOOKUP(B110,[2]查询时间段分门店销售汇总!$D$3:$M$145,10,0)</f>
        <v>5949.46</v>
      </c>
      <c r="AD110" s="48">
        <f t="shared" si="41"/>
        <v>41184</v>
      </c>
      <c r="AE110" s="48">
        <f t="shared" si="42"/>
        <v>12641.408208</v>
      </c>
      <c r="AF110" s="49">
        <v>10296</v>
      </c>
      <c r="AG110" s="49">
        <v>3160.352052</v>
      </c>
      <c r="AH110" s="53">
        <f t="shared" si="43"/>
        <v>0.3069495</v>
      </c>
      <c r="AI110" s="53">
        <f t="shared" si="44"/>
        <v>0.602779234654235</v>
      </c>
      <c r="AJ110" s="53">
        <f t="shared" si="45"/>
        <v>0.470632693930012</v>
      </c>
      <c r="AK110" s="48"/>
      <c r="AL110" s="48">
        <f t="shared" si="46"/>
        <v>51480</v>
      </c>
      <c r="AM110" s="48">
        <f t="shared" si="47"/>
        <v>14537.6194392</v>
      </c>
      <c r="AN110" s="54">
        <f t="shared" si="48"/>
        <v>0.482223387723388</v>
      </c>
      <c r="AO110" s="54">
        <f t="shared" si="49"/>
        <v>0.409245820808706</v>
      </c>
      <c r="AP110" s="49"/>
      <c r="AQ110" s="49">
        <v>12870</v>
      </c>
      <c r="AR110" s="49">
        <v>3634.4048598</v>
      </c>
      <c r="AS110" s="53">
        <f t="shared" si="50"/>
        <v>0.28239354</v>
      </c>
      <c r="AT110" s="57">
        <v>50</v>
      </c>
    </row>
    <row r="111" s="1" customFormat="1" spans="1:46">
      <c r="A111" s="23">
        <v>110</v>
      </c>
      <c r="B111" s="24">
        <v>598</v>
      </c>
      <c r="C111" s="24" t="s">
        <v>88</v>
      </c>
      <c r="D111" s="24" t="s">
        <v>30</v>
      </c>
      <c r="E111" s="25">
        <f>VLOOKUP(B111,[3]正式员工人数!$A:$C,3,0)</f>
        <v>3</v>
      </c>
      <c r="F111" s="31">
        <v>6</v>
      </c>
      <c r="G111" s="32">
        <v>100</v>
      </c>
      <c r="H111" s="28">
        <f>VLOOKUP(B111,[1]查询时间段分门店销售汇总!$D$3:$L$145,9,0)</f>
        <v>42213.25</v>
      </c>
      <c r="I111" s="28">
        <f>VLOOKUP(B111,[1]查询时间段分门店销售汇总!$D$3:$M$145,10,0)</f>
        <v>8220.3</v>
      </c>
      <c r="J111" s="32">
        <f t="shared" si="30"/>
        <v>43200</v>
      </c>
      <c r="K111" s="32">
        <f t="shared" si="31"/>
        <v>11207.2896</v>
      </c>
      <c r="L111" s="38">
        <v>14400</v>
      </c>
      <c r="M111" s="39">
        <v>3735.7632</v>
      </c>
      <c r="N111" s="40">
        <f t="shared" si="32"/>
        <v>0.259428</v>
      </c>
      <c r="O111" s="40">
        <f t="shared" si="33"/>
        <v>0.977158564814815</v>
      </c>
      <c r="P111" s="40">
        <f t="shared" si="34"/>
        <v>0.733477967768407</v>
      </c>
      <c r="Q111" s="43"/>
      <c r="R111" s="43"/>
      <c r="S111" s="43">
        <f t="shared" si="36"/>
        <v>47520</v>
      </c>
      <c r="T111" s="43">
        <f t="shared" si="37"/>
        <v>11095.216704</v>
      </c>
      <c r="U111" s="38">
        <v>15840</v>
      </c>
      <c r="V111" s="39">
        <v>3698.405568</v>
      </c>
      <c r="W111" s="40">
        <f t="shared" si="38"/>
        <v>0.2334852</v>
      </c>
      <c r="X111" s="40">
        <f t="shared" si="39"/>
        <v>0.888325968013468</v>
      </c>
      <c r="Y111" s="40">
        <f t="shared" si="40"/>
        <v>0.740886836129704</v>
      </c>
      <c r="Z111" s="43"/>
      <c r="AA111" s="43"/>
      <c r="AB111" s="47">
        <f>VLOOKUP(B111,[2]查询时间段分门店销售汇总!$D$3:$L$145,9,0)</f>
        <v>27299.2</v>
      </c>
      <c r="AC111" s="47">
        <f>VLOOKUP(B111,[2]查询时间段分门店销售汇总!$D$3:$M$145,10,0)</f>
        <v>6537.66</v>
      </c>
      <c r="AD111" s="48">
        <f t="shared" si="41"/>
        <v>38016</v>
      </c>
      <c r="AE111" s="48">
        <f t="shared" si="42"/>
        <v>11095.216704</v>
      </c>
      <c r="AF111" s="49">
        <v>9504</v>
      </c>
      <c r="AG111" s="49">
        <v>2773.804176</v>
      </c>
      <c r="AH111" s="53">
        <f t="shared" si="43"/>
        <v>0.2918565</v>
      </c>
      <c r="AI111" s="53">
        <f t="shared" si="44"/>
        <v>0.718097643097643</v>
      </c>
      <c r="AJ111" s="53">
        <f t="shared" si="45"/>
        <v>0.589232294817917</v>
      </c>
      <c r="AK111" s="48"/>
      <c r="AL111" s="48">
        <f t="shared" si="46"/>
        <v>47520</v>
      </c>
      <c r="AM111" s="48">
        <f t="shared" si="47"/>
        <v>12759.4992096</v>
      </c>
      <c r="AN111" s="54">
        <f t="shared" si="48"/>
        <v>0.574478114478114</v>
      </c>
      <c r="AO111" s="54">
        <f t="shared" si="49"/>
        <v>0.512375908537319</v>
      </c>
      <c r="AP111" s="49"/>
      <c r="AQ111" s="49">
        <v>11880</v>
      </c>
      <c r="AR111" s="49">
        <v>3189.8748024</v>
      </c>
      <c r="AS111" s="53">
        <f t="shared" si="50"/>
        <v>0.26850798</v>
      </c>
      <c r="AT111" s="57">
        <v>50</v>
      </c>
    </row>
    <row r="112" s="1" customFormat="1" spans="1:46">
      <c r="A112" s="23">
        <v>111</v>
      </c>
      <c r="B112" s="24">
        <v>117184</v>
      </c>
      <c r="C112" s="24" t="s">
        <v>78</v>
      </c>
      <c r="D112" s="24" t="s">
        <v>30</v>
      </c>
      <c r="E112" s="25">
        <f>VLOOKUP(B112,[3]正式员工人数!$A:$C,3,0)</f>
        <v>4</v>
      </c>
      <c r="F112" s="31">
        <v>6</v>
      </c>
      <c r="G112" s="32">
        <v>100</v>
      </c>
      <c r="H112" s="28">
        <f>VLOOKUP(B112,[1]查询时间段分门店销售汇总!$D$3:$L$145,9,0)</f>
        <v>35902.96</v>
      </c>
      <c r="I112" s="28">
        <f>VLOOKUP(B112,[1]查询时间段分门店销售汇总!$D$3:$M$145,10,0)</f>
        <v>9218.2</v>
      </c>
      <c r="J112" s="32">
        <f t="shared" si="30"/>
        <v>41760</v>
      </c>
      <c r="K112" s="32">
        <f t="shared" si="31"/>
        <v>10749.024</v>
      </c>
      <c r="L112" s="38">
        <v>13920</v>
      </c>
      <c r="M112" s="39">
        <v>3583.008</v>
      </c>
      <c r="N112" s="40">
        <f t="shared" si="32"/>
        <v>0.2574</v>
      </c>
      <c r="O112" s="40">
        <f t="shared" si="33"/>
        <v>0.859745210727969</v>
      </c>
      <c r="P112" s="40">
        <f t="shared" si="34"/>
        <v>0.857584837469895</v>
      </c>
      <c r="Q112" s="43"/>
      <c r="R112" s="43"/>
      <c r="S112" s="43">
        <f t="shared" si="36"/>
        <v>45936</v>
      </c>
      <c r="T112" s="43">
        <f t="shared" si="37"/>
        <v>10641.53376</v>
      </c>
      <c r="U112" s="38">
        <v>15312</v>
      </c>
      <c r="V112" s="39">
        <v>3547.17792</v>
      </c>
      <c r="W112" s="40">
        <f t="shared" si="38"/>
        <v>0.23166</v>
      </c>
      <c r="X112" s="40">
        <f t="shared" si="39"/>
        <v>0.781586555207245</v>
      </c>
      <c r="Y112" s="40">
        <f t="shared" si="40"/>
        <v>0.866247310575652</v>
      </c>
      <c r="Z112" s="43"/>
      <c r="AA112" s="43"/>
      <c r="AB112" s="47">
        <f>VLOOKUP(B112,[2]查询时间段分门店销售汇总!$D$3:$L$145,9,0)</f>
        <v>29258.2</v>
      </c>
      <c r="AC112" s="47">
        <f>VLOOKUP(B112,[2]查询时间段分门店销售汇总!$D$3:$M$145,10,0)</f>
        <v>7255.6</v>
      </c>
      <c r="AD112" s="48">
        <f t="shared" si="41"/>
        <v>36748.8</v>
      </c>
      <c r="AE112" s="48">
        <f t="shared" si="42"/>
        <v>10641.53376</v>
      </c>
      <c r="AF112" s="49">
        <v>9187.2</v>
      </c>
      <c r="AG112" s="49">
        <v>2660.38344</v>
      </c>
      <c r="AH112" s="53">
        <f t="shared" si="43"/>
        <v>0.289575</v>
      </c>
      <c r="AI112" s="53">
        <f t="shared" si="44"/>
        <v>0.796167493904563</v>
      </c>
      <c r="AJ112" s="53">
        <f t="shared" si="45"/>
        <v>0.681819008766646</v>
      </c>
      <c r="AK112" s="48"/>
      <c r="AL112" s="48">
        <f t="shared" si="46"/>
        <v>45936</v>
      </c>
      <c r="AM112" s="48">
        <f t="shared" si="47"/>
        <v>12237.763824</v>
      </c>
      <c r="AN112" s="54">
        <f t="shared" si="48"/>
        <v>0.63693399512365</v>
      </c>
      <c r="AO112" s="54">
        <f t="shared" si="49"/>
        <v>0.592886094579692</v>
      </c>
      <c r="AP112" s="49"/>
      <c r="AQ112" s="49">
        <v>11484</v>
      </c>
      <c r="AR112" s="49">
        <v>3059.440956</v>
      </c>
      <c r="AS112" s="53">
        <f t="shared" si="50"/>
        <v>0.266409</v>
      </c>
      <c r="AT112" s="57">
        <v>50</v>
      </c>
    </row>
    <row r="113" s="1" customFormat="1" spans="1:46">
      <c r="A113" s="23">
        <v>112</v>
      </c>
      <c r="B113" s="24">
        <v>103199</v>
      </c>
      <c r="C113" s="24" t="s">
        <v>109</v>
      </c>
      <c r="D113" s="24" t="s">
        <v>30</v>
      </c>
      <c r="E113" s="25">
        <f>VLOOKUP(B113,[3]正式员工人数!$A:$C,3,0)</f>
        <v>2</v>
      </c>
      <c r="F113" s="31">
        <v>7</v>
      </c>
      <c r="G113" s="32">
        <v>100</v>
      </c>
      <c r="H113" s="28">
        <f>VLOOKUP(B113,[1]查询时间段分门店销售汇总!$D$3:$L$145,9,0)</f>
        <v>29192.68</v>
      </c>
      <c r="I113" s="28">
        <f>VLOOKUP(B113,[1]查询时间段分门店销售汇总!$D$3:$M$145,10,0)</f>
        <v>8195.95</v>
      </c>
      <c r="J113" s="32">
        <f t="shared" si="30"/>
        <v>38160</v>
      </c>
      <c r="K113" s="32">
        <f t="shared" si="31"/>
        <v>9944.41968</v>
      </c>
      <c r="L113" s="38">
        <v>12720</v>
      </c>
      <c r="M113" s="39">
        <v>3314.80656</v>
      </c>
      <c r="N113" s="40">
        <f t="shared" si="32"/>
        <v>0.260598</v>
      </c>
      <c r="O113" s="40">
        <f t="shared" si="33"/>
        <v>0.765007337526205</v>
      </c>
      <c r="P113" s="40">
        <f t="shared" si="34"/>
        <v>0.824175795444707</v>
      </c>
      <c r="Q113" s="43"/>
      <c r="R113" s="43"/>
      <c r="S113" s="43">
        <f t="shared" si="36"/>
        <v>41976</v>
      </c>
      <c r="T113" s="43">
        <f t="shared" si="37"/>
        <v>9844.9754832</v>
      </c>
      <c r="U113" s="38">
        <v>13992</v>
      </c>
      <c r="V113" s="39">
        <v>3281.6584944</v>
      </c>
      <c r="W113" s="40">
        <f t="shared" si="38"/>
        <v>0.2345382</v>
      </c>
      <c r="X113" s="40">
        <f t="shared" si="39"/>
        <v>0.695461215932914</v>
      </c>
      <c r="Y113" s="40">
        <f t="shared" si="40"/>
        <v>0.832500803479502</v>
      </c>
      <c r="Z113" s="43"/>
      <c r="AA113" s="43"/>
      <c r="AB113" s="47">
        <f>VLOOKUP(B113,[2]查询时间段分门店销售汇总!$D$3:$L$145,9,0)</f>
        <v>23655.51</v>
      </c>
      <c r="AC113" s="47">
        <f>VLOOKUP(B113,[2]查询时间段分门店销售汇总!$D$3:$M$145,10,0)</f>
        <v>6218.28</v>
      </c>
      <c r="AD113" s="48">
        <f t="shared" si="41"/>
        <v>33580.8</v>
      </c>
      <c r="AE113" s="48">
        <f t="shared" si="42"/>
        <v>9844.9754832</v>
      </c>
      <c r="AF113" s="49">
        <v>8395.2</v>
      </c>
      <c r="AG113" s="49">
        <v>2461.2438708</v>
      </c>
      <c r="AH113" s="53">
        <f t="shared" si="43"/>
        <v>0.29317275</v>
      </c>
      <c r="AI113" s="53">
        <f t="shared" si="44"/>
        <v>0.7044355703259</v>
      </c>
      <c r="AJ113" s="53">
        <f t="shared" si="45"/>
        <v>0.631619653153145</v>
      </c>
      <c r="AK113" s="48"/>
      <c r="AL113" s="48">
        <f t="shared" si="46"/>
        <v>41976</v>
      </c>
      <c r="AM113" s="48">
        <f t="shared" si="47"/>
        <v>11321.72180568</v>
      </c>
      <c r="AN113" s="54">
        <f t="shared" si="48"/>
        <v>0.56354845626072</v>
      </c>
      <c r="AO113" s="54">
        <f t="shared" si="49"/>
        <v>0.549234481002735</v>
      </c>
      <c r="AP113" s="49"/>
      <c r="AQ113" s="49">
        <v>10494</v>
      </c>
      <c r="AR113" s="49">
        <v>2830.43045142</v>
      </c>
      <c r="AS113" s="53">
        <f t="shared" si="50"/>
        <v>0.26971893</v>
      </c>
      <c r="AT113" s="57">
        <v>50</v>
      </c>
    </row>
    <row r="114" s="1" customFormat="1" spans="1:46">
      <c r="A114" s="23">
        <v>113</v>
      </c>
      <c r="B114" s="24">
        <v>572</v>
      </c>
      <c r="C114" s="24" t="s">
        <v>94</v>
      </c>
      <c r="D114" s="24" t="s">
        <v>30</v>
      </c>
      <c r="E114" s="25">
        <f>VLOOKUP(B114,[3]正式员工人数!$A:$C,3,0)</f>
        <v>2</v>
      </c>
      <c r="F114" s="31">
        <v>7</v>
      </c>
      <c r="G114" s="32">
        <v>100</v>
      </c>
      <c r="H114" s="28">
        <f>VLOOKUP(B114,[1]查询时间段分门店销售汇总!$D$3:$L$145,9,0)</f>
        <v>31966.88</v>
      </c>
      <c r="I114" s="28">
        <f>VLOOKUP(B114,[1]查询时间段分门店销售汇总!$D$3:$M$145,10,0)</f>
        <v>6370.28</v>
      </c>
      <c r="J114" s="32">
        <f t="shared" si="30"/>
        <v>39000</v>
      </c>
      <c r="K114" s="32">
        <f t="shared" si="31"/>
        <v>8417.214</v>
      </c>
      <c r="L114" s="38">
        <v>13000</v>
      </c>
      <c r="M114" s="39">
        <v>2805.738</v>
      </c>
      <c r="N114" s="40">
        <f t="shared" si="32"/>
        <v>0.215826</v>
      </c>
      <c r="O114" s="40">
        <f t="shared" si="33"/>
        <v>0.81966358974359</v>
      </c>
      <c r="P114" s="40">
        <f t="shared" si="34"/>
        <v>0.7568157349926</v>
      </c>
      <c r="Q114" s="43"/>
      <c r="R114" s="43"/>
      <c r="S114" s="43">
        <f t="shared" si="36"/>
        <v>42900</v>
      </c>
      <c r="T114" s="43">
        <f t="shared" si="37"/>
        <v>8333.04186</v>
      </c>
      <c r="U114" s="38">
        <v>14300</v>
      </c>
      <c r="V114" s="39">
        <v>2777.68062</v>
      </c>
      <c r="W114" s="40">
        <f t="shared" si="38"/>
        <v>0.1942434</v>
      </c>
      <c r="X114" s="40">
        <f t="shared" si="39"/>
        <v>0.745148717948718</v>
      </c>
      <c r="Y114" s="40">
        <f t="shared" si="40"/>
        <v>0.764460338376363</v>
      </c>
      <c r="Z114" s="43"/>
      <c r="AA114" s="43"/>
      <c r="AB114" s="47">
        <f>VLOOKUP(B114,[2]查询时间段分门店销售汇总!$D$3:$L$145,9,0)</f>
        <v>32525.31</v>
      </c>
      <c r="AC114" s="47">
        <f>VLOOKUP(B114,[2]查询时间段分门店销售汇总!$D$3:$M$145,10,0)</f>
        <v>7413.09</v>
      </c>
      <c r="AD114" s="48">
        <f t="shared" si="41"/>
        <v>34320</v>
      </c>
      <c r="AE114" s="48">
        <f t="shared" si="42"/>
        <v>8333.04186</v>
      </c>
      <c r="AF114" s="49">
        <v>8580</v>
      </c>
      <c r="AG114" s="49">
        <v>2083.260465</v>
      </c>
      <c r="AH114" s="53">
        <f t="shared" si="43"/>
        <v>0.24280425</v>
      </c>
      <c r="AI114" s="53">
        <f t="shared" si="44"/>
        <v>0.947707167832168</v>
      </c>
      <c r="AJ114" s="53">
        <f t="shared" si="45"/>
        <v>0.889601915428276</v>
      </c>
      <c r="AK114" s="48"/>
      <c r="AL114" s="48">
        <f t="shared" si="46"/>
        <v>42900</v>
      </c>
      <c r="AM114" s="48">
        <f t="shared" si="47"/>
        <v>9582.998139</v>
      </c>
      <c r="AN114" s="54">
        <f t="shared" si="48"/>
        <v>0.758165734265734</v>
      </c>
      <c r="AO114" s="54">
        <f t="shared" si="49"/>
        <v>0.773566882981109</v>
      </c>
      <c r="AP114" s="49"/>
      <c r="AQ114" s="49">
        <v>10725</v>
      </c>
      <c r="AR114" s="49">
        <v>2395.74953475</v>
      </c>
      <c r="AS114" s="53">
        <f t="shared" si="50"/>
        <v>0.22337991</v>
      </c>
      <c r="AT114" s="57">
        <v>40</v>
      </c>
    </row>
    <row r="115" s="1" customFormat="1" spans="1:46">
      <c r="A115" s="23">
        <v>114</v>
      </c>
      <c r="B115" s="24">
        <v>391</v>
      </c>
      <c r="C115" s="24" t="s">
        <v>103</v>
      </c>
      <c r="D115" s="24" t="s">
        <v>30</v>
      </c>
      <c r="E115" s="25">
        <f>VLOOKUP(B115,[3]正式员工人数!$A:$C,3,0)</f>
        <v>3</v>
      </c>
      <c r="F115" s="31">
        <v>8</v>
      </c>
      <c r="G115" s="32">
        <v>100</v>
      </c>
      <c r="H115" s="28">
        <f>VLOOKUP(B115,[1]查询时间段分门店销售汇总!$D$3:$L$145,9,0)</f>
        <v>21432.31</v>
      </c>
      <c r="I115" s="28">
        <f>VLOOKUP(B115,[1]查询时间段分门店销售汇总!$D$3:$M$145,10,0)</f>
        <v>5610.82</v>
      </c>
      <c r="J115" s="32">
        <f t="shared" si="30"/>
        <v>34560</v>
      </c>
      <c r="K115" s="32">
        <f t="shared" si="31"/>
        <v>9655.92576</v>
      </c>
      <c r="L115" s="38">
        <v>11520</v>
      </c>
      <c r="M115" s="39">
        <v>3218.64192</v>
      </c>
      <c r="N115" s="40">
        <f t="shared" si="32"/>
        <v>0.279396</v>
      </c>
      <c r="O115" s="40">
        <f t="shared" si="33"/>
        <v>0.620147858796296</v>
      </c>
      <c r="P115" s="40">
        <f t="shared" si="34"/>
        <v>0.581075304373508</v>
      </c>
      <c r="Q115" s="43"/>
      <c r="R115" s="43"/>
      <c r="S115" s="43">
        <f t="shared" si="36"/>
        <v>38016</v>
      </c>
      <c r="T115" s="43">
        <f t="shared" si="37"/>
        <v>9559.3665024</v>
      </c>
      <c r="U115" s="38">
        <v>12672</v>
      </c>
      <c r="V115" s="39">
        <v>3186.4555008</v>
      </c>
      <c r="W115" s="40">
        <f t="shared" si="38"/>
        <v>0.2514564</v>
      </c>
      <c r="X115" s="40">
        <f t="shared" si="39"/>
        <v>0.563770780723906</v>
      </c>
      <c r="Y115" s="40">
        <f t="shared" si="40"/>
        <v>0.586944751892433</v>
      </c>
      <c r="Z115" s="43"/>
      <c r="AA115" s="43"/>
      <c r="AB115" s="47">
        <f>VLOOKUP(B115,[2]查询时间段分门店销售汇总!$D$3:$L$145,9,0)</f>
        <v>20489.15</v>
      </c>
      <c r="AC115" s="47">
        <f>VLOOKUP(B115,[2]查询时间段分门店销售汇总!$D$3:$M$145,10,0)</f>
        <v>5659.37</v>
      </c>
      <c r="AD115" s="48">
        <f t="shared" si="41"/>
        <v>30412.8</v>
      </c>
      <c r="AE115" s="48">
        <f t="shared" si="42"/>
        <v>9559.3665024</v>
      </c>
      <c r="AF115" s="49">
        <v>7603.2</v>
      </c>
      <c r="AG115" s="49">
        <v>2389.8416256</v>
      </c>
      <c r="AH115" s="53">
        <f t="shared" si="43"/>
        <v>0.3143205</v>
      </c>
      <c r="AI115" s="53">
        <f t="shared" si="44"/>
        <v>0.673701533564815</v>
      </c>
      <c r="AJ115" s="53">
        <f t="shared" si="45"/>
        <v>0.592023540323425</v>
      </c>
      <c r="AK115" s="48"/>
      <c r="AL115" s="48">
        <f t="shared" si="46"/>
        <v>38016</v>
      </c>
      <c r="AM115" s="48">
        <f t="shared" si="47"/>
        <v>10993.27147776</v>
      </c>
      <c r="AN115" s="54">
        <f t="shared" si="48"/>
        <v>0.538961226851852</v>
      </c>
      <c r="AO115" s="54">
        <f t="shared" si="49"/>
        <v>0.514803078542108</v>
      </c>
      <c r="AP115" s="49"/>
      <c r="AQ115" s="49">
        <v>9504</v>
      </c>
      <c r="AR115" s="49">
        <v>2748.31786944</v>
      </c>
      <c r="AS115" s="53">
        <f t="shared" si="50"/>
        <v>0.28917486</v>
      </c>
      <c r="AT115" s="57">
        <v>40</v>
      </c>
    </row>
    <row r="116" s="1" customFormat="1" spans="1:46">
      <c r="A116" s="23">
        <v>115</v>
      </c>
      <c r="B116" s="24">
        <v>308</v>
      </c>
      <c r="C116" s="24" t="s">
        <v>112</v>
      </c>
      <c r="D116" s="24" t="s">
        <v>30</v>
      </c>
      <c r="E116" s="25">
        <f>VLOOKUP(B116,[3]正式员工人数!$A:$C,3,0)</f>
        <v>3</v>
      </c>
      <c r="F116" s="31">
        <v>8</v>
      </c>
      <c r="G116" s="32">
        <v>100</v>
      </c>
      <c r="H116" s="28">
        <f>VLOOKUP(B116,[1]查询时间段分门店销售汇总!$D$3:$L$145,9,0)</f>
        <v>26949.27</v>
      </c>
      <c r="I116" s="28">
        <f>VLOOKUP(B116,[1]查询时间段分门店销售汇总!$D$3:$M$145,10,0)</f>
        <v>7129.15</v>
      </c>
      <c r="J116" s="32">
        <f t="shared" si="30"/>
        <v>33120</v>
      </c>
      <c r="K116" s="32">
        <f t="shared" si="31"/>
        <v>9452.51424</v>
      </c>
      <c r="L116" s="38">
        <v>11040</v>
      </c>
      <c r="M116" s="39">
        <v>3150.83808</v>
      </c>
      <c r="N116" s="40">
        <f t="shared" si="32"/>
        <v>0.285402</v>
      </c>
      <c r="O116" s="40">
        <f t="shared" si="33"/>
        <v>0.813685688405797</v>
      </c>
      <c r="P116" s="40">
        <f t="shared" si="34"/>
        <v>0.754206745315625</v>
      </c>
      <c r="Q116" s="43"/>
      <c r="R116" s="43"/>
      <c r="S116" s="43">
        <f t="shared" si="36"/>
        <v>36432</v>
      </c>
      <c r="T116" s="43">
        <f t="shared" si="37"/>
        <v>9357.9890976</v>
      </c>
      <c r="U116" s="38">
        <v>12144</v>
      </c>
      <c r="V116" s="39">
        <v>3119.3296992</v>
      </c>
      <c r="W116" s="40">
        <f t="shared" si="38"/>
        <v>0.2568618</v>
      </c>
      <c r="X116" s="40">
        <f t="shared" si="39"/>
        <v>0.739714262187088</v>
      </c>
      <c r="Y116" s="40">
        <f t="shared" si="40"/>
        <v>0.761824995268308</v>
      </c>
      <c r="Z116" s="43"/>
      <c r="AA116" s="43"/>
      <c r="AB116" s="47">
        <f>VLOOKUP(B116,[2]查询时间段分门店销售汇总!$D$3:$L$145,9,0)</f>
        <v>20613.71</v>
      </c>
      <c r="AC116" s="47">
        <f>VLOOKUP(B116,[2]查询时间段分门店销售汇总!$D$3:$M$145,10,0)</f>
        <v>7134.8</v>
      </c>
      <c r="AD116" s="48">
        <f t="shared" si="41"/>
        <v>29145.6</v>
      </c>
      <c r="AE116" s="48">
        <f t="shared" si="42"/>
        <v>9357.9890976</v>
      </c>
      <c r="AF116" s="49">
        <v>7286.4</v>
      </c>
      <c r="AG116" s="49">
        <v>2339.4972744</v>
      </c>
      <c r="AH116" s="53">
        <f t="shared" si="43"/>
        <v>0.32107725</v>
      </c>
      <c r="AI116" s="53">
        <f t="shared" si="44"/>
        <v>0.707266620004392</v>
      </c>
      <c r="AJ116" s="53">
        <f t="shared" si="45"/>
        <v>0.76242875745921</v>
      </c>
      <c r="AK116" s="48"/>
      <c r="AL116" s="48">
        <f t="shared" si="46"/>
        <v>36432</v>
      </c>
      <c r="AM116" s="48">
        <f t="shared" si="47"/>
        <v>10761.68746224</v>
      </c>
      <c r="AN116" s="54">
        <f t="shared" si="48"/>
        <v>0.565813296003513</v>
      </c>
      <c r="AO116" s="54">
        <f t="shared" si="49"/>
        <v>0.6629815282254</v>
      </c>
      <c r="AP116" s="49"/>
      <c r="AQ116" s="49">
        <v>9108</v>
      </c>
      <c r="AR116" s="49">
        <v>2690.42186556</v>
      </c>
      <c r="AS116" s="53">
        <f t="shared" si="50"/>
        <v>0.29539107</v>
      </c>
      <c r="AT116" s="57">
        <v>40</v>
      </c>
    </row>
    <row r="117" s="1" customFormat="1" spans="1:46">
      <c r="A117" s="23">
        <v>116</v>
      </c>
      <c r="B117" s="24">
        <v>113008</v>
      </c>
      <c r="C117" s="24" t="s">
        <v>127</v>
      </c>
      <c r="D117" s="24" t="s">
        <v>30</v>
      </c>
      <c r="E117" s="25">
        <f>VLOOKUP(B117,[3]正式员工人数!$A:$C,3,0)</f>
        <v>2</v>
      </c>
      <c r="F117" s="31">
        <v>9</v>
      </c>
      <c r="G117" s="32">
        <v>100</v>
      </c>
      <c r="H117" s="28">
        <f>VLOOKUP(B117,[1]查询时间段分门店销售汇总!$D$3:$L$145,9,0)</f>
        <v>32652.75</v>
      </c>
      <c r="I117" s="28">
        <f>VLOOKUP(B117,[1]查询时间段分门店销售汇总!$D$3:$M$145,10,0)</f>
        <v>3887.55</v>
      </c>
      <c r="J117" s="32">
        <f t="shared" si="30"/>
        <v>30240</v>
      </c>
      <c r="K117" s="32">
        <f t="shared" si="31"/>
        <v>5896.8</v>
      </c>
      <c r="L117" s="38">
        <v>10080</v>
      </c>
      <c r="M117" s="39">
        <v>1965.6</v>
      </c>
      <c r="N117" s="40">
        <f t="shared" si="32"/>
        <v>0.195</v>
      </c>
      <c r="O117" s="41">
        <f t="shared" si="33"/>
        <v>1.07978670634921</v>
      </c>
      <c r="P117" s="40">
        <f t="shared" si="34"/>
        <v>0.659264346764347</v>
      </c>
      <c r="Q117" s="43">
        <f t="shared" ref="Q117:Q119" si="55">E117*70</f>
        <v>140</v>
      </c>
      <c r="R117" s="43"/>
      <c r="S117" s="43">
        <f t="shared" si="36"/>
        <v>33264</v>
      </c>
      <c r="T117" s="43">
        <f t="shared" si="37"/>
        <v>5837.832</v>
      </c>
      <c r="U117" s="38">
        <v>11088</v>
      </c>
      <c r="V117" s="39">
        <v>1945.944</v>
      </c>
      <c r="W117" s="40">
        <f t="shared" si="38"/>
        <v>0.1755</v>
      </c>
      <c r="X117" s="40">
        <f t="shared" si="39"/>
        <v>0.981624278499278</v>
      </c>
      <c r="Y117" s="40">
        <f t="shared" si="40"/>
        <v>0.665923582590249</v>
      </c>
      <c r="Z117" s="43"/>
      <c r="AA117" s="43"/>
      <c r="AB117" s="47">
        <f>VLOOKUP(B117,[2]查询时间段分门店销售汇总!$D$3:$L$145,9,0)</f>
        <v>22086.51</v>
      </c>
      <c r="AC117" s="47">
        <f>VLOOKUP(B117,[2]查询时间段分门店销售汇总!$D$3:$M$145,10,0)</f>
        <v>3667.83</v>
      </c>
      <c r="AD117" s="48">
        <f t="shared" si="41"/>
        <v>26611.2</v>
      </c>
      <c r="AE117" s="48">
        <f t="shared" si="42"/>
        <v>5837.832</v>
      </c>
      <c r="AF117" s="49">
        <v>6652.8</v>
      </c>
      <c r="AG117" s="49">
        <v>1459.458</v>
      </c>
      <c r="AH117" s="53">
        <f t="shared" si="43"/>
        <v>0.219375</v>
      </c>
      <c r="AI117" s="53">
        <f t="shared" si="44"/>
        <v>0.829970463564213</v>
      </c>
      <c r="AJ117" s="53">
        <f t="shared" si="45"/>
        <v>0.628286322730767</v>
      </c>
      <c r="AK117" s="48"/>
      <c r="AL117" s="48">
        <f t="shared" si="46"/>
        <v>33264</v>
      </c>
      <c r="AM117" s="48">
        <f t="shared" si="47"/>
        <v>6713.5068</v>
      </c>
      <c r="AN117" s="54">
        <f t="shared" si="48"/>
        <v>0.663976370851371</v>
      </c>
      <c r="AO117" s="54">
        <f t="shared" si="49"/>
        <v>0.546335932809363</v>
      </c>
      <c r="AP117" s="49"/>
      <c r="AQ117" s="49">
        <v>8316</v>
      </c>
      <c r="AR117" s="49">
        <v>1678.3767</v>
      </c>
      <c r="AS117" s="53">
        <f t="shared" si="50"/>
        <v>0.201825</v>
      </c>
      <c r="AT117" s="57">
        <v>40</v>
      </c>
    </row>
    <row r="118" s="1" customFormat="1" spans="1:46">
      <c r="A118" s="23">
        <v>117</v>
      </c>
      <c r="B118" s="24">
        <v>116482</v>
      </c>
      <c r="C118" s="24" t="s">
        <v>123</v>
      </c>
      <c r="D118" s="24" t="s">
        <v>30</v>
      </c>
      <c r="E118" s="25">
        <f>VLOOKUP(B118,[3]正式员工人数!$A:$C,3,0)</f>
        <v>2</v>
      </c>
      <c r="F118" s="31">
        <v>9</v>
      </c>
      <c r="G118" s="32">
        <v>100</v>
      </c>
      <c r="H118" s="28">
        <f>VLOOKUP(B118,[1]查询时间段分门店销售汇总!$D$3:$L$145,9,0)</f>
        <v>29574.12</v>
      </c>
      <c r="I118" s="28">
        <f>VLOOKUP(B118,[1]查询时间段分门店销售汇总!$D$3:$M$145,10,0)</f>
        <v>7272.37</v>
      </c>
      <c r="J118" s="32">
        <f t="shared" si="30"/>
        <v>28800</v>
      </c>
      <c r="K118" s="32">
        <f t="shared" si="31"/>
        <v>6885.216</v>
      </c>
      <c r="L118" s="38">
        <v>9600</v>
      </c>
      <c r="M118" s="39">
        <v>2295.072</v>
      </c>
      <c r="N118" s="40">
        <f t="shared" si="32"/>
        <v>0.23907</v>
      </c>
      <c r="O118" s="41">
        <f t="shared" si="33"/>
        <v>1.02687916666667</v>
      </c>
      <c r="P118" s="41">
        <f t="shared" si="34"/>
        <v>1.0562297537216</v>
      </c>
      <c r="Q118" s="43">
        <f t="shared" si="55"/>
        <v>140</v>
      </c>
      <c r="R118" s="43"/>
      <c r="S118" s="43">
        <f t="shared" si="36"/>
        <v>31680</v>
      </c>
      <c r="T118" s="43">
        <f t="shared" si="37"/>
        <v>6816.36384</v>
      </c>
      <c r="U118" s="38">
        <v>10560</v>
      </c>
      <c r="V118" s="39">
        <v>2272.12128</v>
      </c>
      <c r="W118" s="40">
        <f t="shared" si="38"/>
        <v>0.215163</v>
      </c>
      <c r="X118" s="40">
        <f t="shared" si="39"/>
        <v>0.933526515151515</v>
      </c>
      <c r="Y118" s="41">
        <f t="shared" si="40"/>
        <v>1.06689874113293</v>
      </c>
      <c r="Z118" s="43"/>
      <c r="AA118" s="43">
        <f>(I118-K118)*0.3</f>
        <v>116.1462</v>
      </c>
      <c r="AB118" s="47">
        <f>VLOOKUP(B118,[2]查询时间段分门店销售汇总!$D$3:$L$145,9,0)</f>
        <v>18404.04</v>
      </c>
      <c r="AC118" s="47">
        <f>VLOOKUP(B118,[2]查询时间段分门店销售汇总!$D$3:$M$145,10,0)</f>
        <v>5265.14</v>
      </c>
      <c r="AD118" s="48">
        <f t="shared" si="41"/>
        <v>25344</v>
      </c>
      <c r="AE118" s="48">
        <f t="shared" si="42"/>
        <v>6816.36384</v>
      </c>
      <c r="AF118" s="49">
        <v>6336</v>
      </c>
      <c r="AG118" s="49">
        <v>1704.09096</v>
      </c>
      <c r="AH118" s="53">
        <f t="shared" si="43"/>
        <v>0.26895375</v>
      </c>
      <c r="AI118" s="53">
        <f t="shared" si="44"/>
        <v>0.726169507575758</v>
      </c>
      <c r="AJ118" s="53">
        <f t="shared" si="45"/>
        <v>0.772426490661039</v>
      </c>
      <c r="AK118" s="48"/>
      <c r="AL118" s="48">
        <f t="shared" si="46"/>
        <v>31680</v>
      </c>
      <c r="AM118" s="48">
        <f t="shared" si="47"/>
        <v>7838.818416</v>
      </c>
      <c r="AN118" s="54">
        <f t="shared" si="48"/>
        <v>0.580935606060606</v>
      </c>
      <c r="AO118" s="54">
        <f t="shared" si="49"/>
        <v>0.671675209270468</v>
      </c>
      <c r="AP118" s="49"/>
      <c r="AQ118" s="49">
        <v>7920</v>
      </c>
      <c r="AR118" s="49">
        <v>1959.704604</v>
      </c>
      <c r="AS118" s="53">
        <f t="shared" si="50"/>
        <v>0.24743745</v>
      </c>
      <c r="AT118" s="57">
        <v>40</v>
      </c>
    </row>
    <row r="119" s="1" customFormat="1" spans="1:46">
      <c r="A119" s="23">
        <v>118</v>
      </c>
      <c r="B119" s="24">
        <v>723</v>
      </c>
      <c r="C119" s="24" t="s">
        <v>126</v>
      </c>
      <c r="D119" s="24" t="s">
        <v>30</v>
      </c>
      <c r="E119" s="25">
        <f>VLOOKUP(B119,[3]正式员工人数!$A:$C,3,0)</f>
        <v>2</v>
      </c>
      <c r="F119" s="31">
        <v>10</v>
      </c>
      <c r="G119" s="32">
        <v>100</v>
      </c>
      <c r="H119" s="28">
        <f>VLOOKUP(B119,[1]查询时间段分门店销售汇总!$D$3:$L$145,9,0)</f>
        <v>30954.26</v>
      </c>
      <c r="I119" s="28">
        <f>VLOOKUP(B119,[1]查询时间段分门店销售汇总!$D$3:$M$145,10,0)</f>
        <v>5346.6</v>
      </c>
      <c r="J119" s="32">
        <f t="shared" si="30"/>
        <v>30420</v>
      </c>
      <c r="K119" s="32">
        <f t="shared" si="31"/>
        <v>7016.25132</v>
      </c>
      <c r="L119" s="38">
        <v>10140</v>
      </c>
      <c r="M119" s="39">
        <v>2338.75044</v>
      </c>
      <c r="N119" s="40">
        <f t="shared" si="32"/>
        <v>0.230646</v>
      </c>
      <c r="O119" s="41">
        <f t="shared" si="33"/>
        <v>1.01756278763971</v>
      </c>
      <c r="P119" s="40">
        <f t="shared" si="34"/>
        <v>0.76203085610109</v>
      </c>
      <c r="Q119" s="43">
        <f t="shared" si="55"/>
        <v>140</v>
      </c>
      <c r="R119" s="43"/>
      <c r="S119" s="43">
        <f t="shared" si="36"/>
        <v>33462</v>
      </c>
      <c r="T119" s="43">
        <f t="shared" si="37"/>
        <v>6946.0888068</v>
      </c>
      <c r="U119" s="38">
        <v>11154</v>
      </c>
      <c r="V119" s="39">
        <v>2315.3629356</v>
      </c>
      <c r="W119" s="40">
        <f t="shared" si="38"/>
        <v>0.2075814</v>
      </c>
      <c r="X119" s="40">
        <f t="shared" si="39"/>
        <v>0.925057079672464</v>
      </c>
      <c r="Y119" s="40">
        <f t="shared" si="40"/>
        <v>0.769728137475848</v>
      </c>
      <c r="Z119" s="43"/>
      <c r="AA119" s="43"/>
      <c r="AB119" s="47">
        <f>VLOOKUP(B119,[2]查询时间段分门店销售汇总!$D$3:$L$145,9,0)</f>
        <v>22173.62</v>
      </c>
      <c r="AC119" s="47">
        <f>VLOOKUP(B119,[2]查询时间段分门店销售汇总!$D$3:$M$145,10,0)</f>
        <v>6104.58</v>
      </c>
      <c r="AD119" s="48">
        <f t="shared" si="41"/>
        <v>26769.6</v>
      </c>
      <c r="AE119" s="48">
        <f t="shared" si="42"/>
        <v>6946.0888068</v>
      </c>
      <c r="AF119" s="49">
        <v>6692.4</v>
      </c>
      <c r="AG119" s="49">
        <v>1736.5222017</v>
      </c>
      <c r="AH119" s="53">
        <f t="shared" si="43"/>
        <v>0.25947675</v>
      </c>
      <c r="AI119" s="53">
        <f t="shared" si="44"/>
        <v>0.828313460044229</v>
      </c>
      <c r="AJ119" s="53">
        <f t="shared" si="45"/>
        <v>0.878851418372856</v>
      </c>
      <c r="AK119" s="48"/>
      <c r="AL119" s="48">
        <f t="shared" si="46"/>
        <v>33462</v>
      </c>
      <c r="AM119" s="48">
        <f t="shared" si="47"/>
        <v>7988.00212782</v>
      </c>
      <c r="AN119" s="54">
        <f t="shared" si="48"/>
        <v>0.662650768035383</v>
      </c>
      <c r="AO119" s="54">
        <f t="shared" si="49"/>
        <v>0.764218624672049</v>
      </c>
      <c r="AP119" s="49"/>
      <c r="AQ119" s="49">
        <v>8365.5</v>
      </c>
      <c r="AR119" s="49">
        <v>1997.000531955</v>
      </c>
      <c r="AS119" s="53">
        <f t="shared" si="50"/>
        <v>0.23871861</v>
      </c>
      <c r="AT119" s="57">
        <v>40</v>
      </c>
    </row>
    <row r="120" s="1" customFormat="1" spans="1:46">
      <c r="A120" s="23">
        <v>119</v>
      </c>
      <c r="B120" s="24">
        <v>113299</v>
      </c>
      <c r="C120" s="24" t="s">
        <v>154</v>
      </c>
      <c r="D120" s="24" t="s">
        <v>30</v>
      </c>
      <c r="E120" s="25">
        <f>VLOOKUP(B120,[3]正式员工人数!$A:$C,3,0)</f>
        <v>2</v>
      </c>
      <c r="F120" s="31">
        <v>10</v>
      </c>
      <c r="G120" s="32">
        <v>100</v>
      </c>
      <c r="H120" s="28">
        <f>VLOOKUP(B120,[1]查询时间段分门店销售汇总!$D$3:$L$145,9,0)</f>
        <v>25146.12</v>
      </c>
      <c r="I120" s="28">
        <f>VLOOKUP(B120,[1]查询时间段分门店销售汇总!$D$3:$M$145,10,0)</f>
        <v>4597.92</v>
      </c>
      <c r="J120" s="32">
        <f t="shared" si="30"/>
        <v>27360</v>
      </c>
      <c r="K120" s="32">
        <f t="shared" si="31"/>
        <v>6039.4464</v>
      </c>
      <c r="L120" s="38">
        <v>9120</v>
      </c>
      <c r="M120" s="39">
        <v>2013.1488</v>
      </c>
      <c r="N120" s="40">
        <f t="shared" si="32"/>
        <v>0.22074</v>
      </c>
      <c r="O120" s="40">
        <f t="shared" si="33"/>
        <v>0.919083333333333</v>
      </c>
      <c r="P120" s="40">
        <f t="shared" si="34"/>
        <v>0.76131481190064</v>
      </c>
      <c r="Q120" s="43"/>
      <c r="R120" s="43"/>
      <c r="S120" s="43">
        <f t="shared" si="36"/>
        <v>30096</v>
      </c>
      <c r="T120" s="43">
        <f t="shared" si="37"/>
        <v>5979.051936</v>
      </c>
      <c r="U120" s="38">
        <v>10032</v>
      </c>
      <c r="V120" s="39">
        <v>1993.017312</v>
      </c>
      <c r="W120" s="40">
        <f t="shared" si="38"/>
        <v>0.198666</v>
      </c>
      <c r="X120" s="40">
        <f t="shared" si="39"/>
        <v>0.835530303030303</v>
      </c>
      <c r="Y120" s="40">
        <f t="shared" si="40"/>
        <v>0.769004860505697</v>
      </c>
      <c r="Z120" s="43"/>
      <c r="AA120" s="43"/>
      <c r="AB120" s="47">
        <f>VLOOKUP(B120,[2]查询时间段分门店销售汇总!$D$3:$L$145,9,0)</f>
        <v>14080.45</v>
      </c>
      <c r="AC120" s="47">
        <f>VLOOKUP(B120,[2]查询时间段分门店销售汇总!$D$3:$M$145,10,0)</f>
        <v>3613.66</v>
      </c>
      <c r="AD120" s="48">
        <f t="shared" si="41"/>
        <v>24076.8</v>
      </c>
      <c r="AE120" s="48">
        <f t="shared" si="42"/>
        <v>5979.051936</v>
      </c>
      <c r="AF120" s="49">
        <v>6019.2</v>
      </c>
      <c r="AG120" s="49">
        <v>1494.762984</v>
      </c>
      <c r="AH120" s="53">
        <f t="shared" si="43"/>
        <v>0.2483325</v>
      </c>
      <c r="AI120" s="53">
        <f t="shared" si="44"/>
        <v>0.584814011828815</v>
      </c>
      <c r="AJ120" s="53">
        <f t="shared" si="45"/>
        <v>0.604386788855617</v>
      </c>
      <c r="AK120" s="48"/>
      <c r="AL120" s="48">
        <f t="shared" si="46"/>
        <v>30096</v>
      </c>
      <c r="AM120" s="48">
        <f t="shared" si="47"/>
        <v>6875.9097264</v>
      </c>
      <c r="AN120" s="54">
        <f t="shared" si="48"/>
        <v>0.467851209463052</v>
      </c>
      <c r="AO120" s="54">
        <f t="shared" si="49"/>
        <v>0.525553729439667</v>
      </c>
      <c r="AP120" s="49"/>
      <c r="AQ120" s="49">
        <v>7524</v>
      </c>
      <c r="AR120" s="49">
        <v>1718.9774316</v>
      </c>
      <c r="AS120" s="53">
        <f t="shared" si="50"/>
        <v>0.2284659</v>
      </c>
      <c r="AT120" s="57">
        <v>40</v>
      </c>
    </row>
    <row r="121" s="1" customFormat="1" spans="1:46">
      <c r="A121" s="23">
        <v>120</v>
      </c>
      <c r="B121" s="24">
        <v>102479</v>
      </c>
      <c r="C121" s="24" t="s">
        <v>140</v>
      </c>
      <c r="D121" s="24" t="s">
        <v>30</v>
      </c>
      <c r="E121" s="25">
        <f>VLOOKUP(B121,[3]正式员工人数!$A:$C,3,0)</f>
        <v>2</v>
      </c>
      <c r="F121" s="31">
        <v>11</v>
      </c>
      <c r="G121" s="32">
        <v>100</v>
      </c>
      <c r="H121" s="28">
        <f>VLOOKUP(B121,[1]查询时间段分门店销售汇总!$D$3:$L$145,9,0)</f>
        <v>25214.74</v>
      </c>
      <c r="I121" s="28">
        <f>VLOOKUP(B121,[1]查询时间段分门店销售汇总!$D$3:$M$145,10,0)</f>
        <v>6755.58</v>
      </c>
      <c r="J121" s="32">
        <f t="shared" si="30"/>
        <v>27360</v>
      </c>
      <c r="K121" s="32">
        <f t="shared" si="31"/>
        <v>7584.52032</v>
      </c>
      <c r="L121" s="38">
        <v>9120</v>
      </c>
      <c r="M121" s="39">
        <v>2528.17344</v>
      </c>
      <c r="N121" s="40">
        <f t="shared" si="32"/>
        <v>0.277212</v>
      </c>
      <c r="O121" s="40">
        <f t="shared" si="33"/>
        <v>0.921591374269006</v>
      </c>
      <c r="P121" s="40">
        <f t="shared" si="34"/>
        <v>0.890706295846538</v>
      </c>
      <c r="Q121" s="43"/>
      <c r="R121" s="43"/>
      <c r="S121" s="43">
        <f t="shared" si="36"/>
        <v>30096</v>
      </c>
      <c r="T121" s="43">
        <f t="shared" si="37"/>
        <v>7508.6751168</v>
      </c>
      <c r="U121" s="38">
        <v>10032</v>
      </c>
      <c r="V121" s="39">
        <v>2502.8917056</v>
      </c>
      <c r="W121" s="40">
        <f t="shared" si="38"/>
        <v>0.2494908</v>
      </c>
      <c r="X121" s="40">
        <f t="shared" si="39"/>
        <v>0.837810340244551</v>
      </c>
      <c r="Y121" s="40">
        <f t="shared" si="40"/>
        <v>0.899703329137917</v>
      </c>
      <c r="Z121" s="43"/>
      <c r="AA121" s="43"/>
      <c r="AB121" s="47">
        <f>VLOOKUP(B121,[2]查询时间段分门店销售汇总!$D$3:$L$145,9,0)</f>
        <v>26801.35</v>
      </c>
      <c r="AC121" s="47">
        <f>VLOOKUP(B121,[2]查询时间段分门店销售汇总!$D$3:$M$145,10,0)</f>
        <v>6452.36</v>
      </c>
      <c r="AD121" s="48">
        <f t="shared" si="41"/>
        <v>24076.8</v>
      </c>
      <c r="AE121" s="48">
        <f t="shared" si="42"/>
        <v>7508.6751168</v>
      </c>
      <c r="AF121" s="49">
        <v>6019.2</v>
      </c>
      <c r="AG121" s="49">
        <v>1877.1687792</v>
      </c>
      <c r="AH121" s="53">
        <f t="shared" si="43"/>
        <v>0.3118635</v>
      </c>
      <c r="AI121" s="53">
        <f t="shared" si="44"/>
        <v>1.11316080209995</v>
      </c>
      <c r="AJ121" s="53">
        <f t="shared" si="45"/>
        <v>0.859320705667956</v>
      </c>
      <c r="AK121" s="48"/>
      <c r="AL121" s="48">
        <f t="shared" si="46"/>
        <v>30096</v>
      </c>
      <c r="AM121" s="48">
        <f t="shared" si="47"/>
        <v>8634.97638432</v>
      </c>
      <c r="AN121" s="54">
        <f t="shared" si="48"/>
        <v>0.890528641679957</v>
      </c>
      <c r="AO121" s="54">
        <f t="shared" si="49"/>
        <v>0.747235396233005</v>
      </c>
      <c r="AP121" s="49"/>
      <c r="AQ121" s="49">
        <v>7524</v>
      </c>
      <c r="AR121" s="49">
        <v>2158.74409608</v>
      </c>
      <c r="AS121" s="53">
        <f t="shared" si="50"/>
        <v>0.28691442</v>
      </c>
      <c r="AT121" s="57">
        <v>40</v>
      </c>
    </row>
    <row r="122" s="1" customFormat="1" spans="1:46">
      <c r="A122" s="23">
        <v>121</v>
      </c>
      <c r="B122" s="24">
        <v>119262</v>
      </c>
      <c r="C122" s="24" t="s">
        <v>161</v>
      </c>
      <c r="D122" s="24" t="s">
        <v>30</v>
      </c>
      <c r="E122" s="25">
        <f>VLOOKUP(B122,[3]正式员工人数!$A:$C,3,0)</f>
        <v>1</v>
      </c>
      <c r="F122" s="31">
        <v>11</v>
      </c>
      <c r="G122" s="32">
        <v>100</v>
      </c>
      <c r="H122" s="28">
        <f>VLOOKUP(B122,[1]查询时间段分门店销售汇总!$D$3:$L$145,9,0)</f>
        <v>21441.86</v>
      </c>
      <c r="I122" s="28">
        <f>VLOOKUP(B122,[1]查询时间段分门店销售汇总!$D$3:$M$145,10,0)</f>
        <v>5344.87</v>
      </c>
      <c r="J122" s="32">
        <f t="shared" si="30"/>
        <v>20160</v>
      </c>
      <c r="K122" s="32">
        <f t="shared" si="31"/>
        <v>4088.448</v>
      </c>
      <c r="L122" s="38">
        <v>6720</v>
      </c>
      <c r="M122" s="39">
        <v>1362.816</v>
      </c>
      <c r="N122" s="40">
        <f t="shared" si="32"/>
        <v>0.2028</v>
      </c>
      <c r="O122" s="41">
        <f t="shared" si="33"/>
        <v>1.06358432539683</v>
      </c>
      <c r="P122" s="41">
        <f t="shared" si="34"/>
        <v>1.30731025562756</v>
      </c>
      <c r="Q122" s="43">
        <f>E122*70</f>
        <v>70</v>
      </c>
      <c r="R122" s="43"/>
      <c r="S122" s="43">
        <f t="shared" si="36"/>
        <v>22176</v>
      </c>
      <c r="T122" s="43">
        <f t="shared" si="37"/>
        <v>4047.56352</v>
      </c>
      <c r="U122" s="38">
        <v>7392</v>
      </c>
      <c r="V122" s="39">
        <v>1349.18784</v>
      </c>
      <c r="W122" s="40">
        <f t="shared" si="38"/>
        <v>0.18252</v>
      </c>
      <c r="X122" s="40">
        <f t="shared" si="39"/>
        <v>0.966894841269841</v>
      </c>
      <c r="Y122" s="41">
        <f t="shared" si="40"/>
        <v>1.32051540972481</v>
      </c>
      <c r="Z122" s="43"/>
      <c r="AA122" s="43">
        <f>(I122-K122)*0.3</f>
        <v>376.9266</v>
      </c>
      <c r="AB122" s="47">
        <f>VLOOKUP(B122,[2]查询时间段分门店销售汇总!$D$3:$L$145,9,0)</f>
        <v>10043.32</v>
      </c>
      <c r="AC122" s="47">
        <f>VLOOKUP(B122,[2]查询时间段分门店销售汇总!$D$3:$M$145,10,0)</f>
        <v>2699.64</v>
      </c>
      <c r="AD122" s="48">
        <f t="shared" si="41"/>
        <v>17740.8</v>
      </c>
      <c r="AE122" s="48">
        <f t="shared" si="42"/>
        <v>4047.56352</v>
      </c>
      <c r="AF122" s="49">
        <v>4435.2</v>
      </c>
      <c r="AG122" s="49">
        <v>1011.89088</v>
      </c>
      <c r="AH122" s="53">
        <f t="shared" si="43"/>
        <v>0.22815</v>
      </c>
      <c r="AI122" s="53">
        <f t="shared" si="44"/>
        <v>0.566114267676768</v>
      </c>
      <c r="AJ122" s="53">
        <f t="shared" si="45"/>
        <v>0.666979032363648</v>
      </c>
      <c r="AK122" s="48"/>
      <c r="AL122" s="48">
        <f t="shared" si="46"/>
        <v>22176</v>
      </c>
      <c r="AM122" s="48">
        <f t="shared" si="47"/>
        <v>4654.698048</v>
      </c>
      <c r="AN122" s="54">
        <f t="shared" si="48"/>
        <v>0.452891414141414</v>
      </c>
      <c r="AO122" s="54">
        <f t="shared" si="49"/>
        <v>0.579981767272737</v>
      </c>
      <c r="AP122" s="49"/>
      <c r="AQ122" s="49">
        <v>5544</v>
      </c>
      <c r="AR122" s="49">
        <v>1163.674512</v>
      </c>
      <c r="AS122" s="53">
        <f t="shared" si="50"/>
        <v>0.209898</v>
      </c>
      <c r="AT122" s="57">
        <v>35</v>
      </c>
    </row>
    <row r="123" s="1" customFormat="1" spans="1:46">
      <c r="A123" s="23">
        <v>122</v>
      </c>
      <c r="B123" s="24">
        <v>128640</v>
      </c>
      <c r="C123" s="24" t="s">
        <v>178</v>
      </c>
      <c r="D123" s="24" t="s">
        <v>30</v>
      </c>
      <c r="E123" s="25">
        <f>VLOOKUP(B123,[3]正式员工人数!$A:$C,3,0)</f>
        <v>1</v>
      </c>
      <c r="F123" s="31">
        <v>12</v>
      </c>
      <c r="G123" s="32">
        <v>50</v>
      </c>
      <c r="H123" s="28">
        <f>VLOOKUP(B123,[1]查询时间段分门店销售汇总!$D$3:$L$145,9,0)</f>
        <v>7892.66</v>
      </c>
      <c r="I123" s="28">
        <f>VLOOKUP(B123,[1]查询时间段分门店销售汇总!$D$3:$M$145,10,0)</f>
        <v>1366.82</v>
      </c>
      <c r="J123" s="32">
        <f t="shared" si="30"/>
        <v>14400</v>
      </c>
      <c r="K123" s="32">
        <f t="shared" si="31"/>
        <v>2808</v>
      </c>
      <c r="L123" s="38">
        <v>4800</v>
      </c>
      <c r="M123" s="39">
        <v>936</v>
      </c>
      <c r="N123" s="40">
        <f t="shared" si="32"/>
        <v>0.195</v>
      </c>
      <c r="O123" s="40">
        <f t="shared" si="33"/>
        <v>0.548101388888889</v>
      </c>
      <c r="P123" s="40">
        <f t="shared" si="34"/>
        <v>0.486759259259259</v>
      </c>
      <c r="Q123" s="43"/>
      <c r="R123" s="43"/>
      <c r="S123" s="43">
        <f t="shared" si="36"/>
        <v>15840</v>
      </c>
      <c r="T123" s="43">
        <f t="shared" si="37"/>
        <v>2779.92</v>
      </c>
      <c r="U123" s="38">
        <v>5280</v>
      </c>
      <c r="V123" s="39">
        <v>926.64</v>
      </c>
      <c r="W123" s="40">
        <f t="shared" si="38"/>
        <v>0.1755</v>
      </c>
      <c r="X123" s="40">
        <f t="shared" si="39"/>
        <v>0.49827398989899</v>
      </c>
      <c r="Y123" s="40">
        <f t="shared" si="40"/>
        <v>0.491676019453797</v>
      </c>
      <c r="Z123" s="43"/>
      <c r="AA123" s="43"/>
      <c r="AB123" s="47">
        <f>VLOOKUP(B123,[2]查询时间段分门店销售汇总!$D$3:$L$145,9,0)</f>
        <v>5569.88</v>
      </c>
      <c r="AC123" s="47">
        <f>VLOOKUP(B123,[2]查询时间段分门店销售汇总!$D$3:$M$145,10,0)</f>
        <v>922.15</v>
      </c>
      <c r="AD123" s="48">
        <f t="shared" si="41"/>
        <v>12672</v>
      </c>
      <c r="AE123" s="48">
        <f t="shared" si="42"/>
        <v>2779.92</v>
      </c>
      <c r="AF123" s="49">
        <v>3168</v>
      </c>
      <c r="AG123" s="49">
        <v>694.98</v>
      </c>
      <c r="AH123" s="53">
        <f t="shared" si="43"/>
        <v>0.219375</v>
      </c>
      <c r="AI123" s="53">
        <f t="shared" si="44"/>
        <v>0.439542297979798</v>
      </c>
      <c r="AJ123" s="53">
        <f t="shared" si="45"/>
        <v>0.331718178940401</v>
      </c>
      <c r="AK123" s="48"/>
      <c r="AL123" s="48">
        <f t="shared" si="46"/>
        <v>15840</v>
      </c>
      <c r="AM123" s="48">
        <f t="shared" si="47"/>
        <v>3196.908</v>
      </c>
      <c r="AN123" s="54">
        <f t="shared" si="48"/>
        <v>0.351633838383838</v>
      </c>
      <c r="AO123" s="54">
        <f t="shared" si="49"/>
        <v>0.288450590382958</v>
      </c>
      <c r="AP123" s="49"/>
      <c r="AQ123" s="49">
        <v>3960</v>
      </c>
      <c r="AR123" s="49">
        <v>799.227</v>
      </c>
      <c r="AS123" s="53">
        <f t="shared" si="50"/>
        <v>0.201825</v>
      </c>
      <c r="AT123" s="57">
        <v>30</v>
      </c>
    </row>
    <row r="124" s="1" customFormat="1" spans="1:46">
      <c r="A124" s="23">
        <v>123</v>
      </c>
      <c r="B124" s="24">
        <v>341</v>
      </c>
      <c r="C124" s="24" t="s">
        <v>39</v>
      </c>
      <c r="D124" s="24" t="s">
        <v>40</v>
      </c>
      <c r="E124" s="25">
        <f>VLOOKUP(B124,[3]正式员工人数!$A:$C,3,0)</f>
        <v>4</v>
      </c>
      <c r="F124" s="26">
        <v>1</v>
      </c>
      <c r="G124" s="27">
        <v>150</v>
      </c>
      <c r="H124" s="28">
        <f>VLOOKUP(B124,[1]查询时间段分门店销售汇总!$D$3:$L$145,9,0)</f>
        <v>64579.15</v>
      </c>
      <c r="I124" s="28">
        <f>VLOOKUP(B124,[1]查询时间段分门店销售汇总!$D$3:$M$145,10,0)</f>
        <v>15511.77</v>
      </c>
      <c r="J124" s="32">
        <f t="shared" si="30"/>
        <v>82500</v>
      </c>
      <c r="K124" s="32">
        <f t="shared" si="31"/>
        <v>20173.725</v>
      </c>
      <c r="L124" s="38">
        <v>27500</v>
      </c>
      <c r="M124" s="39">
        <v>6724.575</v>
      </c>
      <c r="N124" s="40">
        <f t="shared" si="32"/>
        <v>0.24453</v>
      </c>
      <c r="O124" s="40">
        <f t="shared" si="33"/>
        <v>0.782777575757576</v>
      </c>
      <c r="P124" s="40">
        <f t="shared" si="34"/>
        <v>0.768909559340181</v>
      </c>
      <c r="Q124" s="43"/>
      <c r="R124" s="43"/>
      <c r="S124" s="43">
        <f t="shared" si="36"/>
        <v>90750</v>
      </c>
      <c r="T124" s="43">
        <f t="shared" si="37"/>
        <v>19971.98775</v>
      </c>
      <c r="U124" s="38">
        <v>30250</v>
      </c>
      <c r="V124" s="39">
        <v>6657.32925</v>
      </c>
      <c r="W124" s="40">
        <f t="shared" si="38"/>
        <v>0.220077</v>
      </c>
      <c r="X124" s="40">
        <f t="shared" si="39"/>
        <v>0.711615977961432</v>
      </c>
      <c r="Y124" s="40">
        <f t="shared" si="40"/>
        <v>0.77667632256584</v>
      </c>
      <c r="Z124" s="43"/>
      <c r="AA124" s="43"/>
      <c r="AB124" s="47">
        <f>VLOOKUP(B124,[2]查询时间段分门店销售汇总!$D$3:$L$145,9,0)</f>
        <v>64568.92</v>
      </c>
      <c r="AC124" s="47">
        <f>VLOOKUP(B124,[2]查询时间段分门店销售汇总!$D$3:$M$145,10,0)</f>
        <v>16255.79</v>
      </c>
      <c r="AD124" s="48">
        <f t="shared" si="41"/>
        <v>72600</v>
      </c>
      <c r="AE124" s="48">
        <f t="shared" si="42"/>
        <v>19971.98775</v>
      </c>
      <c r="AF124" s="49">
        <v>18150</v>
      </c>
      <c r="AG124" s="49">
        <v>4992.9969375</v>
      </c>
      <c r="AH124" s="53">
        <f t="shared" si="43"/>
        <v>0.27509625</v>
      </c>
      <c r="AI124" s="53">
        <f t="shared" si="44"/>
        <v>0.889379063360882</v>
      </c>
      <c r="AJ124" s="53">
        <f t="shared" si="45"/>
        <v>0.813929499831583</v>
      </c>
      <c r="AK124" s="48"/>
      <c r="AL124" s="48">
        <f t="shared" si="46"/>
        <v>90750</v>
      </c>
      <c r="AM124" s="48">
        <f t="shared" si="47"/>
        <v>22967.7859125</v>
      </c>
      <c r="AN124" s="54">
        <f t="shared" si="48"/>
        <v>0.711503250688705</v>
      </c>
      <c r="AO124" s="54">
        <f t="shared" si="49"/>
        <v>0.707764782462246</v>
      </c>
      <c r="AP124" s="49"/>
      <c r="AQ124" s="49">
        <v>22687.5</v>
      </c>
      <c r="AR124" s="49">
        <v>5741.946478125</v>
      </c>
      <c r="AS124" s="53">
        <f t="shared" si="50"/>
        <v>0.25308855</v>
      </c>
      <c r="AT124" s="57">
        <v>60</v>
      </c>
    </row>
    <row r="125" s="1" customFormat="1" spans="1:46">
      <c r="A125" s="23">
        <v>124</v>
      </c>
      <c r="B125" s="24">
        <v>111400</v>
      </c>
      <c r="C125" s="24" t="s">
        <v>61</v>
      </c>
      <c r="D125" s="24" t="s">
        <v>40</v>
      </c>
      <c r="E125" s="25">
        <f>VLOOKUP(B125,[3]正式员工人数!$A:$C,3,0)</f>
        <v>3</v>
      </c>
      <c r="F125" s="26">
        <v>1</v>
      </c>
      <c r="G125" s="27">
        <v>150</v>
      </c>
      <c r="H125" s="28">
        <f>VLOOKUP(B125,[1]查询时间段分门店销售汇总!$D$3:$L$145,9,0)</f>
        <v>45972.32</v>
      </c>
      <c r="I125" s="28">
        <f>VLOOKUP(B125,[1]查询时间段分门店销售汇总!$D$3:$M$145,10,0)</f>
        <v>8239.72</v>
      </c>
      <c r="J125" s="32">
        <f t="shared" si="30"/>
        <v>55500</v>
      </c>
      <c r="K125" s="32">
        <f t="shared" si="31"/>
        <v>9160.164</v>
      </c>
      <c r="L125" s="38">
        <v>18500</v>
      </c>
      <c r="M125" s="39">
        <v>3053.388</v>
      </c>
      <c r="N125" s="40">
        <f t="shared" si="32"/>
        <v>0.165048</v>
      </c>
      <c r="O125" s="40">
        <f t="shared" si="33"/>
        <v>0.82833009009009</v>
      </c>
      <c r="P125" s="40">
        <f t="shared" si="34"/>
        <v>0.899516646208518</v>
      </c>
      <c r="Q125" s="43"/>
      <c r="R125" s="43"/>
      <c r="S125" s="43">
        <f t="shared" si="36"/>
        <v>61050</v>
      </c>
      <c r="T125" s="43">
        <f t="shared" si="37"/>
        <v>9068.56236</v>
      </c>
      <c r="U125" s="38">
        <v>20350</v>
      </c>
      <c r="V125" s="39">
        <v>3022.85412</v>
      </c>
      <c r="W125" s="40">
        <f t="shared" si="38"/>
        <v>0.1485432</v>
      </c>
      <c r="X125" s="40">
        <f t="shared" si="39"/>
        <v>0.753027354627355</v>
      </c>
      <c r="Y125" s="40">
        <f t="shared" si="40"/>
        <v>0.908602672937897</v>
      </c>
      <c r="Z125" s="43"/>
      <c r="AA125" s="43"/>
      <c r="AB125" s="47">
        <f>VLOOKUP(B125,[2]查询时间段分门店销售汇总!$D$3:$L$145,9,0)</f>
        <v>33941.24</v>
      </c>
      <c r="AC125" s="47">
        <f>VLOOKUP(B125,[2]查询时间段分门店销售汇总!$D$3:$M$145,10,0)</f>
        <v>7597.48</v>
      </c>
      <c r="AD125" s="48">
        <f t="shared" si="41"/>
        <v>48840</v>
      </c>
      <c r="AE125" s="48">
        <f t="shared" si="42"/>
        <v>9068.56236</v>
      </c>
      <c r="AF125" s="49">
        <v>12210</v>
      </c>
      <c r="AG125" s="49">
        <v>2267.14059</v>
      </c>
      <c r="AH125" s="53">
        <f t="shared" si="43"/>
        <v>0.185679</v>
      </c>
      <c r="AI125" s="53">
        <f t="shared" si="44"/>
        <v>0.694947583947584</v>
      </c>
      <c r="AJ125" s="53">
        <f t="shared" si="45"/>
        <v>0.837782186238393</v>
      </c>
      <c r="AK125" s="48"/>
      <c r="AL125" s="48">
        <f t="shared" si="46"/>
        <v>61050</v>
      </c>
      <c r="AM125" s="48">
        <f t="shared" si="47"/>
        <v>10428.846714</v>
      </c>
      <c r="AN125" s="54">
        <f t="shared" si="48"/>
        <v>0.555958067158067</v>
      </c>
      <c r="AO125" s="54">
        <f t="shared" si="49"/>
        <v>0.72850624890295</v>
      </c>
      <c r="AP125" s="49"/>
      <c r="AQ125" s="49">
        <v>15262.5</v>
      </c>
      <c r="AR125" s="49">
        <v>2607.2116785</v>
      </c>
      <c r="AS125" s="53">
        <f t="shared" si="50"/>
        <v>0.17082468</v>
      </c>
      <c r="AT125" s="57">
        <v>60</v>
      </c>
    </row>
    <row r="126" s="1" customFormat="1" spans="1:46">
      <c r="A126" s="23">
        <v>125</v>
      </c>
      <c r="B126" s="24">
        <v>746</v>
      </c>
      <c r="C126" s="24" t="s">
        <v>69</v>
      </c>
      <c r="D126" s="24" t="s">
        <v>40</v>
      </c>
      <c r="E126" s="25">
        <f>VLOOKUP(B126,[3]正式员工人数!$A:$C,3,0)</f>
        <v>2</v>
      </c>
      <c r="F126" s="26">
        <v>2</v>
      </c>
      <c r="G126" s="27">
        <v>100</v>
      </c>
      <c r="H126" s="28">
        <f>VLOOKUP(B126,[1]查询时间段分门店销售汇总!$D$3:$L$145,9,0)</f>
        <v>34194.59</v>
      </c>
      <c r="I126" s="28">
        <f>VLOOKUP(B126,[1]查询时间段分门店销售汇总!$D$3:$M$145,10,0)</f>
        <v>5991.77</v>
      </c>
      <c r="J126" s="32">
        <f t="shared" si="30"/>
        <v>48000</v>
      </c>
      <c r="K126" s="32">
        <f t="shared" si="31"/>
        <v>11801.088</v>
      </c>
      <c r="L126" s="38">
        <v>16000</v>
      </c>
      <c r="M126" s="39">
        <v>3933.696</v>
      </c>
      <c r="N126" s="40">
        <f t="shared" si="32"/>
        <v>0.245856</v>
      </c>
      <c r="O126" s="40">
        <f t="shared" si="33"/>
        <v>0.712387291666667</v>
      </c>
      <c r="P126" s="40">
        <f t="shared" si="34"/>
        <v>0.507730304188902</v>
      </c>
      <c r="Q126" s="43"/>
      <c r="R126" s="43"/>
      <c r="S126" s="43">
        <f t="shared" si="36"/>
        <v>52800</v>
      </c>
      <c r="T126" s="43">
        <f t="shared" si="37"/>
        <v>11683.07712</v>
      </c>
      <c r="U126" s="38">
        <v>17600</v>
      </c>
      <c r="V126" s="39">
        <v>3894.35904</v>
      </c>
      <c r="W126" s="40">
        <f t="shared" si="38"/>
        <v>0.2212704</v>
      </c>
      <c r="X126" s="40">
        <f t="shared" si="39"/>
        <v>0.647624810606061</v>
      </c>
      <c r="Y126" s="40">
        <f t="shared" si="40"/>
        <v>0.512858893120103</v>
      </c>
      <c r="Z126" s="43"/>
      <c r="AA126" s="43"/>
      <c r="AB126" s="47">
        <f>VLOOKUP(B126,[2]查询时间段分门店销售汇总!$D$3:$L$145,9,0)</f>
        <v>41579.08</v>
      </c>
      <c r="AC126" s="47">
        <f>VLOOKUP(B126,[2]查询时间段分门店销售汇总!$D$3:$M$145,10,0)</f>
        <v>8320.45</v>
      </c>
      <c r="AD126" s="48">
        <f t="shared" si="41"/>
        <v>42240</v>
      </c>
      <c r="AE126" s="48">
        <f t="shared" si="42"/>
        <v>11683.07712</v>
      </c>
      <c r="AF126" s="49">
        <v>10560</v>
      </c>
      <c r="AG126" s="49">
        <v>2920.76928</v>
      </c>
      <c r="AH126" s="53">
        <f t="shared" si="43"/>
        <v>0.276588</v>
      </c>
      <c r="AI126" s="53">
        <f t="shared" si="44"/>
        <v>0.98435321969697</v>
      </c>
      <c r="AJ126" s="53">
        <f t="shared" si="45"/>
        <v>0.712179669323282</v>
      </c>
      <c r="AK126" s="48"/>
      <c r="AL126" s="48">
        <f t="shared" si="46"/>
        <v>52800</v>
      </c>
      <c r="AM126" s="48">
        <f t="shared" si="47"/>
        <v>13435.538688</v>
      </c>
      <c r="AN126" s="54">
        <f t="shared" si="48"/>
        <v>0.787482575757576</v>
      </c>
      <c r="AO126" s="54">
        <f t="shared" si="49"/>
        <v>0.619286668976767</v>
      </c>
      <c r="AP126" s="49"/>
      <c r="AQ126" s="49">
        <v>13200</v>
      </c>
      <c r="AR126" s="49">
        <v>3358.884672</v>
      </c>
      <c r="AS126" s="53">
        <f t="shared" si="50"/>
        <v>0.25446096</v>
      </c>
      <c r="AT126" s="57">
        <v>50</v>
      </c>
    </row>
    <row r="127" s="1" customFormat="1" spans="1:46">
      <c r="A127" s="23">
        <v>126</v>
      </c>
      <c r="B127" s="24">
        <v>721</v>
      </c>
      <c r="C127" s="24" t="s">
        <v>97</v>
      </c>
      <c r="D127" s="24" t="s">
        <v>40</v>
      </c>
      <c r="E127" s="25">
        <f>VLOOKUP(B127,[3]正式员工人数!$A:$C,3,0)</f>
        <v>3</v>
      </c>
      <c r="F127" s="26">
        <v>2</v>
      </c>
      <c r="G127" s="27">
        <v>100</v>
      </c>
      <c r="H127" s="28">
        <f>VLOOKUP(B127,[1]查询时间段分门店销售汇总!$D$3:$L$145,9,0)</f>
        <v>40714.49</v>
      </c>
      <c r="I127" s="28">
        <f>VLOOKUP(B127,[1]查询时间段分门店销售汇总!$D$3:$M$145,10,0)</f>
        <v>10329.95</v>
      </c>
      <c r="J127" s="32">
        <f t="shared" si="30"/>
        <v>40500</v>
      </c>
      <c r="K127" s="32">
        <f t="shared" si="31"/>
        <v>10273.068</v>
      </c>
      <c r="L127" s="38">
        <v>13500</v>
      </c>
      <c r="M127" s="39">
        <v>3424.356</v>
      </c>
      <c r="N127" s="40">
        <f t="shared" si="32"/>
        <v>0.253656</v>
      </c>
      <c r="O127" s="41">
        <f t="shared" si="33"/>
        <v>1.00529604938272</v>
      </c>
      <c r="P127" s="41">
        <f t="shared" si="34"/>
        <v>1.00553700218864</v>
      </c>
      <c r="Q127" s="43">
        <f>E127*70</f>
        <v>210</v>
      </c>
      <c r="R127" s="43"/>
      <c r="S127" s="43">
        <f t="shared" si="36"/>
        <v>44550</v>
      </c>
      <c r="T127" s="43">
        <f t="shared" si="37"/>
        <v>10170.33732</v>
      </c>
      <c r="U127" s="38">
        <v>14850</v>
      </c>
      <c r="V127" s="39">
        <v>3390.11244</v>
      </c>
      <c r="W127" s="40">
        <f t="shared" si="38"/>
        <v>0.2282904</v>
      </c>
      <c r="X127" s="40">
        <f t="shared" si="39"/>
        <v>0.913905499438833</v>
      </c>
      <c r="Y127" s="41">
        <f t="shared" si="40"/>
        <v>1.01569394160468</v>
      </c>
      <c r="Z127" s="43"/>
      <c r="AA127" s="43">
        <f>(I127-K127)*0.3</f>
        <v>17.0645999999999</v>
      </c>
      <c r="AB127" s="47">
        <f>VLOOKUP(B127,[2]查询时间段分门店销售汇总!$D$3:$L$145,9,0)</f>
        <v>39937.18</v>
      </c>
      <c r="AC127" s="47">
        <f>VLOOKUP(B127,[2]查询时间段分门店销售汇总!$D$3:$M$145,10,0)</f>
        <v>10947.81</v>
      </c>
      <c r="AD127" s="48">
        <f t="shared" si="41"/>
        <v>35640</v>
      </c>
      <c r="AE127" s="48">
        <f t="shared" si="42"/>
        <v>10170.33732</v>
      </c>
      <c r="AF127" s="49">
        <v>8910</v>
      </c>
      <c r="AG127" s="49">
        <v>2542.58433</v>
      </c>
      <c r="AH127" s="53">
        <f t="shared" si="43"/>
        <v>0.285363</v>
      </c>
      <c r="AI127" s="41">
        <f t="shared" si="44"/>
        <v>1.12057182940516</v>
      </c>
      <c r="AJ127" s="41">
        <f t="shared" si="45"/>
        <v>1.07644512227447</v>
      </c>
      <c r="AK127" s="48">
        <v>300</v>
      </c>
      <c r="AL127" s="48">
        <f t="shared" si="46"/>
        <v>44550</v>
      </c>
      <c r="AM127" s="48">
        <f t="shared" si="47"/>
        <v>11695.887918</v>
      </c>
      <c r="AN127" s="54">
        <f t="shared" si="48"/>
        <v>0.89645746352413</v>
      </c>
      <c r="AO127" s="54">
        <f t="shared" si="49"/>
        <v>0.936039236760408</v>
      </c>
      <c r="AP127" s="49"/>
      <c r="AQ127" s="49">
        <v>11137.5</v>
      </c>
      <c r="AR127" s="49">
        <v>2923.9719795</v>
      </c>
      <c r="AS127" s="53">
        <f t="shared" si="50"/>
        <v>0.26253396</v>
      </c>
      <c r="AT127" s="57">
        <v>50</v>
      </c>
    </row>
    <row r="128" s="1" customFormat="1" spans="1:46">
      <c r="A128" s="23">
        <v>127</v>
      </c>
      <c r="B128" s="24">
        <v>717</v>
      </c>
      <c r="C128" s="24" t="s">
        <v>106</v>
      </c>
      <c r="D128" s="24" t="s">
        <v>40</v>
      </c>
      <c r="E128" s="25">
        <f>VLOOKUP(B128,[3]正式员工人数!$A:$C,3,0)</f>
        <v>2</v>
      </c>
      <c r="F128" s="26">
        <v>3</v>
      </c>
      <c r="G128" s="27">
        <v>100</v>
      </c>
      <c r="H128" s="28">
        <f>VLOOKUP(B128,[1]查询时间段分门店销售汇总!$D$3:$L$145,9,0)</f>
        <v>30958.52</v>
      </c>
      <c r="I128" s="28">
        <f>VLOOKUP(B128,[1]查询时间段分门店销售汇总!$D$3:$M$145,10,0)</f>
        <v>5908.63</v>
      </c>
      <c r="J128" s="32">
        <f t="shared" si="30"/>
        <v>39750</v>
      </c>
      <c r="K128" s="32">
        <f t="shared" si="31"/>
        <v>10268.856</v>
      </c>
      <c r="L128" s="38">
        <v>13250</v>
      </c>
      <c r="M128" s="39">
        <v>3422.952</v>
      </c>
      <c r="N128" s="40">
        <f t="shared" si="32"/>
        <v>0.258336</v>
      </c>
      <c r="O128" s="40">
        <f t="shared" si="33"/>
        <v>0.778830691823899</v>
      </c>
      <c r="P128" s="40">
        <f t="shared" si="34"/>
        <v>0.575393208357387</v>
      </c>
      <c r="Q128" s="43"/>
      <c r="R128" s="43"/>
      <c r="S128" s="43">
        <f t="shared" si="36"/>
        <v>43725</v>
      </c>
      <c r="T128" s="43">
        <f t="shared" si="37"/>
        <v>10166.16744</v>
      </c>
      <c r="U128" s="38">
        <v>14575</v>
      </c>
      <c r="V128" s="39">
        <v>3388.72248</v>
      </c>
      <c r="W128" s="40">
        <f t="shared" si="38"/>
        <v>0.2325024</v>
      </c>
      <c r="X128" s="40">
        <f t="shared" si="39"/>
        <v>0.70802790165809</v>
      </c>
      <c r="Y128" s="40">
        <f t="shared" si="40"/>
        <v>0.581205260967057</v>
      </c>
      <c r="Z128" s="43"/>
      <c r="AA128" s="43"/>
      <c r="AB128" s="47">
        <f>VLOOKUP(B128,[2]查询时间段分门店销售汇总!$D$3:$L$145,9,0)</f>
        <v>37352.85</v>
      </c>
      <c r="AC128" s="47">
        <f>VLOOKUP(B128,[2]查询时间段分门店销售汇总!$D$3:$M$145,10,0)</f>
        <v>8875.04</v>
      </c>
      <c r="AD128" s="48">
        <f t="shared" si="41"/>
        <v>34980</v>
      </c>
      <c r="AE128" s="48">
        <f t="shared" si="42"/>
        <v>10166.16744</v>
      </c>
      <c r="AF128" s="49">
        <v>8745</v>
      </c>
      <c r="AG128" s="49">
        <v>2541.54186</v>
      </c>
      <c r="AH128" s="53">
        <f t="shared" si="43"/>
        <v>0.290628</v>
      </c>
      <c r="AI128" s="53">
        <f t="shared" si="44"/>
        <v>1.06783447684391</v>
      </c>
      <c r="AJ128" s="53">
        <f t="shared" si="45"/>
        <v>0.872997622002575</v>
      </c>
      <c r="AK128" s="48"/>
      <c r="AL128" s="48">
        <f t="shared" si="46"/>
        <v>43725</v>
      </c>
      <c r="AM128" s="48">
        <f t="shared" si="47"/>
        <v>11691.092556</v>
      </c>
      <c r="AN128" s="54">
        <f t="shared" si="48"/>
        <v>0.854267581475129</v>
      </c>
      <c r="AO128" s="54">
        <f t="shared" si="49"/>
        <v>0.759128366958761</v>
      </c>
      <c r="AP128" s="49"/>
      <c r="AQ128" s="49">
        <v>10931.25</v>
      </c>
      <c r="AR128" s="49">
        <v>2922.773139</v>
      </c>
      <c r="AS128" s="53">
        <f t="shared" si="50"/>
        <v>0.26737776</v>
      </c>
      <c r="AT128" s="57">
        <v>50</v>
      </c>
    </row>
    <row r="129" s="1" customFormat="1" spans="1:46">
      <c r="A129" s="23">
        <v>128</v>
      </c>
      <c r="B129" s="24">
        <v>716</v>
      </c>
      <c r="C129" s="24" t="s">
        <v>99</v>
      </c>
      <c r="D129" s="24" t="s">
        <v>40</v>
      </c>
      <c r="E129" s="25">
        <f>VLOOKUP(B129,[3]正式员工人数!$A:$C,3,0)</f>
        <v>3</v>
      </c>
      <c r="F129" s="26">
        <v>3</v>
      </c>
      <c r="G129" s="27">
        <v>100</v>
      </c>
      <c r="H129" s="28">
        <f>VLOOKUP(B129,[1]查询时间段分门店销售汇总!$D$3:$L$145,9,0)</f>
        <v>32769.35</v>
      </c>
      <c r="I129" s="28">
        <f>VLOOKUP(B129,[1]查询时间段分门店销售汇总!$D$3:$M$145,10,0)</f>
        <v>6530.05</v>
      </c>
      <c r="J129" s="32">
        <f t="shared" si="30"/>
        <v>39000</v>
      </c>
      <c r="K129" s="32">
        <f t="shared" si="31"/>
        <v>10233.288</v>
      </c>
      <c r="L129" s="38">
        <v>13000</v>
      </c>
      <c r="M129" s="39">
        <v>3411.096</v>
      </c>
      <c r="N129" s="40">
        <f t="shared" si="32"/>
        <v>0.262392</v>
      </c>
      <c r="O129" s="40">
        <f t="shared" si="33"/>
        <v>0.840239743589744</v>
      </c>
      <c r="P129" s="40">
        <f t="shared" si="34"/>
        <v>0.638118462023154</v>
      </c>
      <c r="Q129" s="43"/>
      <c r="R129" s="43"/>
      <c r="S129" s="43">
        <f t="shared" si="36"/>
        <v>42900</v>
      </c>
      <c r="T129" s="43">
        <f t="shared" si="37"/>
        <v>10130.95512</v>
      </c>
      <c r="U129" s="38">
        <v>14300</v>
      </c>
      <c r="V129" s="39">
        <v>3376.98504</v>
      </c>
      <c r="W129" s="40">
        <f t="shared" si="38"/>
        <v>0.2361528</v>
      </c>
      <c r="X129" s="40">
        <f t="shared" si="39"/>
        <v>0.763854312354312</v>
      </c>
      <c r="Y129" s="40">
        <f t="shared" si="40"/>
        <v>0.644564103053691</v>
      </c>
      <c r="Z129" s="43"/>
      <c r="AA129" s="43"/>
      <c r="AB129" s="47">
        <f>VLOOKUP(B129,[2]查询时间段分门店销售汇总!$D$3:$L$145,9,0)</f>
        <v>25918.64</v>
      </c>
      <c r="AC129" s="47">
        <f>VLOOKUP(B129,[2]查询时间段分门店销售汇总!$D$3:$M$145,10,0)</f>
        <v>6883.38</v>
      </c>
      <c r="AD129" s="48">
        <f t="shared" si="41"/>
        <v>34320</v>
      </c>
      <c r="AE129" s="48">
        <f t="shared" si="42"/>
        <v>10130.95512</v>
      </c>
      <c r="AF129" s="49">
        <v>8580</v>
      </c>
      <c r="AG129" s="49">
        <v>2532.73878</v>
      </c>
      <c r="AH129" s="53">
        <f t="shared" si="43"/>
        <v>0.295191</v>
      </c>
      <c r="AI129" s="53">
        <f t="shared" si="44"/>
        <v>0.755205128205128</v>
      </c>
      <c r="AJ129" s="53">
        <f t="shared" si="45"/>
        <v>0.679440380345896</v>
      </c>
      <c r="AK129" s="48"/>
      <c r="AL129" s="48">
        <f t="shared" si="46"/>
        <v>42900</v>
      </c>
      <c r="AM129" s="48">
        <f t="shared" si="47"/>
        <v>11650.598388</v>
      </c>
      <c r="AN129" s="54">
        <f t="shared" si="48"/>
        <v>0.604164102564103</v>
      </c>
      <c r="AO129" s="54">
        <f t="shared" si="49"/>
        <v>0.590817722039909</v>
      </c>
      <c r="AP129" s="49"/>
      <c r="AQ129" s="49">
        <v>10725</v>
      </c>
      <c r="AR129" s="49">
        <v>2912.649597</v>
      </c>
      <c r="AS129" s="53">
        <f t="shared" si="50"/>
        <v>0.27157572</v>
      </c>
      <c r="AT129" s="57">
        <v>50</v>
      </c>
    </row>
    <row r="130" s="1" customFormat="1" spans="1:46">
      <c r="A130" s="23">
        <v>129</v>
      </c>
      <c r="B130" s="24">
        <v>107728</v>
      </c>
      <c r="C130" s="24" t="s">
        <v>117</v>
      </c>
      <c r="D130" s="24" t="s">
        <v>40</v>
      </c>
      <c r="E130" s="25">
        <f>VLOOKUP(B130,[3]正式员工人数!$A:$C,3,0)</f>
        <v>2</v>
      </c>
      <c r="F130" s="26">
        <v>4</v>
      </c>
      <c r="G130" s="27">
        <v>100</v>
      </c>
      <c r="H130" s="28">
        <f>VLOOKUP(B130,[1]查询时间段分门店销售汇总!$D$3:$L$145,9,0)</f>
        <v>31178.37</v>
      </c>
      <c r="I130" s="28">
        <f>VLOOKUP(B130,[1]查询时间段分门店销售汇总!$D$3:$M$145,10,0)</f>
        <v>5295.31</v>
      </c>
      <c r="J130" s="32">
        <f t="shared" ref="J130:J145" si="56">L130*3</f>
        <v>36000</v>
      </c>
      <c r="K130" s="32">
        <f t="shared" ref="K130:K145" si="57">M130*3</f>
        <v>7868.016</v>
      </c>
      <c r="L130" s="38">
        <v>12000</v>
      </c>
      <c r="M130" s="39">
        <v>2622.672</v>
      </c>
      <c r="N130" s="40">
        <f t="shared" ref="N130:N145" si="58">M130/L130</f>
        <v>0.218556</v>
      </c>
      <c r="O130" s="40">
        <f t="shared" ref="O130:O145" si="59">H130/J130</f>
        <v>0.866065833333333</v>
      </c>
      <c r="P130" s="40">
        <f t="shared" ref="P130:P145" si="60">I130/K130</f>
        <v>0.673017187560371</v>
      </c>
      <c r="Q130" s="43"/>
      <c r="R130" s="43"/>
      <c r="S130" s="43">
        <f t="shared" ref="S130:S145" si="61">U130*3</f>
        <v>39600</v>
      </c>
      <c r="T130" s="43">
        <f t="shared" ref="T130:T145" si="62">V130*3</f>
        <v>7789.33584</v>
      </c>
      <c r="U130" s="38">
        <v>13200</v>
      </c>
      <c r="V130" s="39">
        <v>2596.44528</v>
      </c>
      <c r="W130" s="40">
        <f t="shared" ref="W130:W145" si="63">V130/U130</f>
        <v>0.1967004</v>
      </c>
      <c r="X130" s="40">
        <f t="shared" ref="X130:X145" si="64">H130/S130</f>
        <v>0.787332575757576</v>
      </c>
      <c r="Y130" s="40">
        <f t="shared" ref="Y130:Y145" si="65">I130/T130</f>
        <v>0.679815340970072</v>
      </c>
      <c r="Z130" s="43"/>
      <c r="AA130" s="43"/>
      <c r="AB130" s="47">
        <f>VLOOKUP(B130,[2]查询时间段分门店销售汇总!$D$3:$L$145,9,0)</f>
        <v>32897.61</v>
      </c>
      <c r="AC130" s="47">
        <f>VLOOKUP(B130,[2]查询时间段分门店销售汇总!$D$3:$M$145,10,0)</f>
        <v>7262.87</v>
      </c>
      <c r="AD130" s="48">
        <f t="shared" ref="AD130:AD145" si="66">AF130*4</f>
        <v>31680</v>
      </c>
      <c r="AE130" s="48">
        <f t="shared" ref="AE130:AE145" si="67">AG130*4</f>
        <v>7789.33584</v>
      </c>
      <c r="AF130" s="49">
        <v>7920</v>
      </c>
      <c r="AG130" s="49">
        <v>1947.33396</v>
      </c>
      <c r="AH130" s="53">
        <f t="shared" ref="AH130:AH145" si="68">AG130/AF130</f>
        <v>0.2458755</v>
      </c>
      <c r="AI130" s="53">
        <f t="shared" ref="AI130:AI145" si="69">AB130/AD130</f>
        <v>1.03843465909091</v>
      </c>
      <c r="AJ130" s="53">
        <f t="shared" ref="AJ130:AJ145" si="70">AC130/AE130</f>
        <v>0.932411973136852</v>
      </c>
      <c r="AK130" s="48"/>
      <c r="AL130" s="48">
        <f t="shared" ref="AL130:AL145" si="71">AQ130*4</f>
        <v>39600</v>
      </c>
      <c r="AM130" s="48">
        <f t="shared" ref="AM130:AM145" si="72">AR130*4</f>
        <v>8957.736216</v>
      </c>
      <c r="AN130" s="54">
        <f t="shared" ref="AN130:AN145" si="73">AB130/AL130</f>
        <v>0.830747727272727</v>
      </c>
      <c r="AO130" s="54">
        <f t="shared" ref="AO130:AO145" si="74">AC130/AM130</f>
        <v>0.810793020119002</v>
      </c>
      <c r="AP130" s="49"/>
      <c r="AQ130" s="49">
        <v>9900</v>
      </c>
      <c r="AR130" s="49">
        <v>2239.434054</v>
      </c>
      <c r="AS130" s="53">
        <f t="shared" ref="AS130:AS145" si="75">AR130/AQ130</f>
        <v>0.22620546</v>
      </c>
      <c r="AT130" s="57">
        <v>50</v>
      </c>
    </row>
    <row r="131" s="1" customFormat="1" spans="1:46">
      <c r="A131" s="23">
        <v>130</v>
      </c>
      <c r="B131" s="24">
        <v>539</v>
      </c>
      <c r="C131" s="24" t="s">
        <v>108</v>
      </c>
      <c r="D131" s="24" t="s">
        <v>40</v>
      </c>
      <c r="E131" s="25">
        <f>VLOOKUP(B131,[3]正式员工人数!$A:$C,3,0)</f>
        <v>2</v>
      </c>
      <c r="F131" s="26">
        <v>4</v>
      </c>
      <c r="G131" s="27">
        <v>100</v>
      </c>
      <c r="H131" s="28">
        <f>VLOOKUP(B131,[1]查询时间段分门店销售汇总!$D$3:$L$145,9,0)</f>
        <v>40250.51</v>
      </c>
      <c r="I131" s="28">
        <f>VLOOKUP(B131,[1]查询时间段分门店销售汇总!$D$3:$M$145,10,0)</f>
        <v>6718.38</v>
      </c>
      <c r="J131" s="32">
        <f t="shared" si="56"/>
        <v>36570</v>
      </c>
      <c r="K131" s="32">
        <f t="shared" si="57"/>
        <v>7921.28142</v>
      </c>
      <c r="L131" s="38">
        <v>12190</v>
      </c>
      <c r="M131" s="39">
        <v>2640.42714</v>
      </c>
      <c r="N131" s="40">
        <f t="shared" si="58"/>
        <v>0.216606</v>
      </c>
      <c r="O131" s="41">
        <f t="shared" si="59"/>
        <v>1.10064287667487</v>
      </c>
      <c r="P131" s="40">
        <f t="shared" si="60"/>
        <v>0.848143077335586</v>
      </c>
      <c r="Q131" s="43"/>
      <c r="R131" s="43"/>
      <c r="S131" s="43">
        <f t="shared" si="61"/>
        <v>40227</v>
      </c>
      <c r="T131" s="43">
        <f t="shared" si="62"/>
        <v>7842.0686058</v>
      </c>
      <c r="U131" s="38">
        <v>13409</v>
      </c>
      <c r="V131" s="39">
        <v>2614.0228686</v>
      </c>
      <c r="W131" s="40">
        <f t="shared" si="63"/>
        <v>0.1949454</v>
      </c>
      <c r="X131" s="41">
        <f t="shared" si="64"/>
        <v>1.00058443334079</v>
      </c>
      <c r="Y131" s="40">
        <f t="shared" si="65"/>
        <v>0.856710179126854</v>
      </c>
      <c r="Z131" s="43">
        <f t="shared" ref="Z131:Z136" si="76">150*E131</f>
        <v>300</v>
      </c>
      <c r="AA131" s="43"/>
      <c r="AB131" s="47">
        <f>VLOOKUP(B131,[2]查询时间段分门店销售汇总!$D$3:$L$145,9,0)</f>
        <v>35098.23</v>
      </c>
      <c r="AC131" s="47">
        <f>VLOOKUP(B131,[2]查询时间段分门店销售汇总!$D$3:$M$145,10,0)</f>
        <v>7842.9</v>
      </c>
      <c r="AD131" s="48">
        <f t="shared" si="66"/>
        <v>32181.6</v>
      </c>
      <c r="AE131" s="48">
        <f t="shared" si="67"/>
        <v>7842.0686058</v>
      </c>
      <c r="AF131" s="49">
        <v>8045.4</v>
      </c>
      <c r="AG131" s="49">
        <v>1960.51715145</v>
      </c>
      <c r="AH131" s="53">
        <f t="shared" si="68"/>
        <v>0.24368175</v>
      </c>
      <c r="AI131" s="41">
        <f t="shared" si="69"/>
        <v>1.09063036020583</v>
      </c>
      <c r="AJ131" s="41">
        <f t="shared" si="70"/>
        <v>1.00010601720564</v>
      </c>
      <c r="AK131" s="48">
        <v>300</v>
      </c>
      <c r="AL131" s="48">
        <f t="shared" si="71"/>
        <v>40227</v>
      </c>
      <c r="AM131" s="48">
        <f t="shared" si="72"/>
        <v>9018.37889667</v>
      </c>
      <c r="AN131" s="54">
        <f t="shared" si="73"/>
        <v>0.872504288164666</v>
      </c>
      <c r="AO131" s="54">
        <f t="shared" si="74"/>
        <v>0.869657406265771</v>
      </c>
      <c r="AP131" s="49"/>
      <c r="AQ131" s="49">
        <v>10056.75</v>
      </c>
      <c r="AR131" s="49">
        <v>2254.5947241675</v>
      </c>
      <c r="AS131" s="53">
        <f t="shared" si="75"/>
        <v>0.22418721</v>
      </c>
      <c r="AT131" s="57">
        <v>50</v>
      </c>
    </row>
    <row r="132" s="1" customFormat="1" spans="1:46">
      <c r="A132" s="23">
        <v>131</v>
      </c>
      <c r="B132" s="24">
        <v>748</v>
      </c>
      <c r="C132" s="24" t="s">
        <v>115</v>
      </c>
      <c r="D132" s="24" t="s">
        <v>40</v>
      </c>
      <c r="E132" s="25">
        <f>VLOOKUP(B132,[3]正式员工人数!$A:$C,3,0)</f>
        <v>2</v>
      </c>
      <c r="F132" s="26">
        <v>5</v>
      </c>
      <c r="G132" s="27">
        <v>100</v>
      </c>
      <c r="H132" s="28">
        <f>VLOOKUP(B132,[1]查询时间段分门店销售汇总!$D$3:$L$145,9,0)</f>
        <v>27778.6</v>
      </c>
      <c r="I132" s="28">
        <f>VLOOKUP(B132,[1]查询时间段分门店销售汇总!$D$3:$M$145,10,0)</f>
        <v>3973.41</v>
      </c>
      <c r="J132" s="32">
        <f t="shared" si="56"/>
        <v>36570</v>
      </c>
      <c r="K132" s="32">
        <f t="shared" si="57"/>
        <v>9455.9049</v>
      </c>
      <c r="L132" s="38">
        <v>12190</v>
      </c>
      <c r="M132" s="39">
        <v>3151.9683</v>
      </c>
      <c r="N132" s="40">
        <f t="shared" si="58"/>
        <v>0.25857</v>
      </c>
      <c r="O132" s="40">
        <f t="shared" si="59"/>
        <v>0.759600765654908</v>
      </c>
      <c r="P132" s="40">
        <f t="shared" si="60"/>
        <v>0.420204099133865</v>
      </c>
      <c r="Q132" s="43"/>
      <c r="R132" s="43"/>
      <c r="S132" s="43">
        <f t="shared" si="61"/>
        <v>40227</v>
      </c>
      <c r="T132" s="43">
        <f t="shared" si="62"/>
        <v>9361.345851</v>
      </c>
      <c r="U132" s="38">
        <v>13409</v>
      </c>
      <c r="V132" s="39">
        <v>3120.448617</v>
      </c>
      <c r="W132" s="40">
        <f t="shared" si="63"/>
        <v>0.232713</v>
      </c>
      <c r="X132" s="40">
        <f t="shared" si="64"/>
        <v>0.690546150595371</v>
      </c>
      <c r="Y132" s="40">
        <f t="shared" si="65"/>
        <v>0.424448584983702</v>
      </c>
      <c r="Z132" s="43"/>
      <c r="AA132" s="43"/>
      <c r="AB132" s="47">
        <f>VLOOKUP(B132,[2]查询时间段分门店销售汇总!$D$3:$L$145,9,0)</f>
        <v>25563.19</v>
      </c>
      <c r="AC132" s="47">
        <f>VLOOKUP(B132,[2]查询时间段分门店销售汇总!$D$3:$M$145,10,0)</f>
        <v>5695.86</v>
      </c>
      <c r="AD132" s="48">
        <f t="shared" si="66"/>
        <v>32181.6</v>
      </c>
      <c r="AE132" s="48">
        <f t="shared" si="67"/>
        <v>9361.345851</v>
      </c>
      <c r="AF132" s="49">
        <v>8045.4</v>
      </c>
      <c r="AG132" s="49">
        <v>2340.33646275</v>
      </c>
      <c r="AH132" s="53">
        <f t="shared" si="68"/>
        <v>0.29089125</v>
      </c>
      <c r="AI132" s="53">
        <f t="shared" si="69"/>
        <v>0.794341797797499</v>
      </c>
      <c r="AJ132" s="53">
        <f t="shared" si="70"/>
        <v>0.608444564559225</v>
      </c>
      <c r="AK132" s="48"/>
      <c r="AL132" s="48">
        <f t="shared" si="71"/>
        <v>40227</v>
      </c>
      <c r="AM132" s="48">
        <f t="shared" si="72"/>
        <v>10765.54772865</v>
      </c>
      <c r="AN132" s="54">
        <f t="shared" si="73"/>
        <v>0.635473438237999</v>
      </c>
      <c r="AO132" s="54">
        <f t="shared" si="74"/>
        <v>0.5290822300515</v>
      </c>
      <c r="AP132" s="49"/>
      <c r="AQ132" s="49">
        <v>10056.75</v>
      </c>
      <c r="AR132" s="49">
        <v>2691.3869321625</v>
      </c>
      <c r="AS132" s="53">
        <f t="shared" si="75"/>
        <v>0.26761995</v>
      </c>
      <c r="AT132" s="57">
        <v>40</v>
      </c>
    </row>
    <row r="133" s="1" customFormat="1" spans="1:46">
      <c r="A133" s="23">
        <v>132</v>
      </c>
      <c r="B133" s="24">
        <v>594</v>
      </c>
      <c r="C133" s="24" t="s">
        <v>114</v>
      </c>
      <c r="D133" s="24" t="s">
        <v>40</v>
      </c>
      <c r="E133" s="25">
        <f>VLOOKUP(B133,[3]正式员工人数!$A:$C,3,0)</f>
        <v>2</v>
      </c>
      <c r="F133" s="26">
        <v>5</v>
      </c>
      <c r="G133" s="27">
        <v>100</v>
      </c>
      <c r="H133" s="28">
        <f>VLOOKUP(B133,[1]查询时间段分门店销售汇总!$D$3:$L$145,9,0)</f>
        <v>21338.74</v>
      </c>
      <c r="I133" s="28">
        <f>VLOOKUP(B133,[1]查询时间段分门店销售汇总!$D$3:$M$145,10,0)</f>
        <v>4720.81</v>
      </c>
      <c r="J133" s="32">
        <f t="shared" si="56"/>
        <v>34185</v>
      </c>
      <c r="K133" s="32">
        <f t="shared" si="57"/>
        <v>8524.57671</v>
      </c>
      <c r="L133" s="38">
        <v>11395</v>
      </c>
      <c r="M133" s="39">
        <v>2841.52557</v>
      </c>
      <c r="N133" s="40">
        <f t="shared" si="58"/>
        <v>0.249366</v>
      </c>
      <c r="O133" s="40">
        <f t="shared" si="59"/>
        <v>0.624213543952026</v>
      </c>
      <c r="P133" s="40">
        <f t="shared" si="60"/>
        <v>0.553788200939305</v>
      </c>
      <c r="Q133" s="43"/>
      <c r="R133" s="43"/>
      <c r="S133" s="43">
        <f t="shared" si="61"/>
        <v>37603.5</v>
      </c>
      <c r="T133" s="43">
        <f t="shared" si="62"/>
        <v>8439.3309429</v>
      </c>
      <c r="U133" s="38">
        <v>12534.5</v>
      </c>
      <c r="V133" s="39">
        <v>2813.1103143</v>
      </c>
      <c r="W133" s="40">
        <f t="shared" si="63"/>
        <v>0.2244294</v>
      </c>
      <c r="X133" s="40">
        <f t="shared" si="64"/>
        <v>0.567466858138205</v>
      </c>
      <c r="Y133" s="40">
        <f t="shared" si="65"/>
        <v>0.559382021150813</v>
      </c>
      <c r="Z133" s="43"/>
      <c r="AA133" s="43"/>
      <c r="AB133" s="47">
        <f>VLOOKUP(B133,[2]查询时间段分门店销售汇总!$D$3:$L$145,9,0)</f>
        <v>28302.71</v>
      </c>
      <c r="AC133" s="47">
        <f>VLOOKUP(B133,[2]查询时间段分门店销售汇总!$D$3:$M$145,10,0)</f>
        <v>6413.82</v>
      </c>
      <c r="AD133" s="48">
        <f t="shared" si="66"/>
        <v>30082.8</v>
      </c>
      <c r="AE133" s="48">
        <f t="shared" si="67"/>
        <v>8439.3309429</v>
      </c>
      <c r="AF133" s="49">
        <v>7520.7</v>
      </c>
      <c r="AG133" s="49">
        <v>2109.832735725</v>
      </c>
      <c r="AH133" s="53">
        <f t="shared" si="68"/>
        <v>0.28053675</v>
      </c>
      <c r="AI133" s="53">
        <f t="shared" si="69"/>
        <v>0.940826984190301</v>
      </c>
      <c r="AJ133" s="53">
        <f t="shared" si="70"/>
        <v>0.759991525796952</v>
      </c>
      <c r="AK133" s="48"/>
      <c r="AL133" s="48">
        <f t="shared" si="71"/>
        <v>37603.5</v>
      </c>
      <c r="AM133" s="48">
        <f t="shared" si="72"/>
        <v>9705.230584335</v>
      </c>
      <c r="AN133" s="54">
        <f t="shared" si="73"/>
        <v>0.752661587352241</v>
      </c>
      <c r="AO133" s="54">
        <f t="shared" si="74"/>
        <v>0.660862196345176</v>
      </c>
      <c r="AP133" s="49"/>
      <c r="AQ133" s="49">
        <v>9400.875</v>
      </c>
      <c r="AR133" s="49">
        <v>2426.30764608375</v>
      </c>
      <c r="AS133" s="53">
        <f t="shared" si="75"/>
        <v>0.25809381</v>
      </c>
      <c r="AT133" s="57">
        <v>40</v>
      </c>
    </row>
    <row r="134" s="1" customFormat="1" spans="1:46">
      <c r="A134" s="23">
        <v>133</v>
      </c>
      <c r="B134" s="24">
        <v>102564</v>
      </c>
      <c r="C134" s="24" t="s">
        <v>149</v>
      </c>
      <c r="D134" s="24" t="s">
        <v>40</v>
      </c>
      <c r="E134" s="25">
        <f>VLOOKUP(B134,[3]正式员工人数!$A:$C,3,0)</f>
        <v>2</v>
      </c>
      <c r="F134" s="26">
        <v>6</v>
      </c>
      <c r="G134" s="27">
        <v>100</v>
      </c>
      <c r="H134" s="28">
        <f>VLOOKUP(B134,[1]查询时间段分门店销售汇总!$D$3:$L$145,9,0)</f>
        <v>27654.04</v>
      </c>
      <c r="I134" s="28">
        <f>VLOOKUP(B134,[1]查询时间段分门店销售汇总!$D$3:$M$145,10,0)</f>
        <v>4355.58</v>
      </c>
      <c r="J134" s="32">
        <f t="shared" si="56"/>
        <v>32595</v>
      </c>
      <c r="K134" s="32">
        <f t="shared" si="57"/>
        <v>7632.31482</v>
      </c>
      <c r="L134" s="38">
        <v>10865</v>
      </c>
      <c r="M134" s="39">
        <v>2544.10494</v>
      </c>
      <c r="N134" s="40">
        <f t="shared" si="58"/>
        <v>0.234156</v>
      </c>
      <c r="O134" s="40">
        <f t="shared" si="59"/>
        <v>0.848413560362019</v>
      </c>
      <c r="P134" s="40">
        <f t="shared" si="60"/>
        <v>0.570676145143604</v>
      </c>
      <c r="Q134" s="43"/>
      <c r="R134" s="43"/>
      <c r="S134" s="43">
        <f t="shared" si="61"/>
        <v>35854.5</v>
      </c>
      <c r="T134" s="43">
        <f t="shared" si="62"/>
        <v>7555.9916718</v>
      </c>
      <c r="U134" s="38">
        <v>11951.5</v>
      </c>
      <c r="V134" s="39">
        <v>2518.6638906</v>
      </c>
      <c r="W134" s="40">
        <f t="shared" si="63"/>
        <v>0.2107404</v>
      </c>
      <c r="X134" s="40">
        <f t="shared" si="64"/>
        <v>0.771285054874562</v>
      </c>
      <c r="Y134" s="40">
        <f t="shared" si="65"/>
        <v>0.576440550650105</v>
      </c>
      <c r="Z134" s="43"/>
      <c r="AA134" s="43"/>
      <c r="AB134" s="47">
        <f>VLOOKUP(B134,[2]查询时间段分门店销售汇总!$D$3:$L$145,9,0)</f>
        <v>18587.8</v>
      </c>
      <c r="AC134" s="47">
        <f>VLOOKUP(B134,[2]查询时间段分门店销售汇总!$D$3:$M$145,10,0)</f>
        <v>3501.24</v>
      </c>
      <c r="AD134" s="48">
        <f t="shared" si="66"/>
        <v>28683.6</v>
      </c>
      <c r="AE134" s="48">
        <f t="shared" si="67"/>
        <v>7555.9916718</v>
      </c>
      <c r="AF134" s="49">
        <v>7170.9</v>
      </c>
      <c r="AG134" s="49">
        <v>1888.99791795</v>
      </c>
      <c r="AH134" s="53">
        <f t="shared" si="68"/>
        <v>0.2634255</v>
      </c>
      <c r="AI134" s="53">
        <f t="shared" si="69"/>
        <v>0.648028838778954</v>
      </c>
      <c r="AJ134" s="53">
        <f t="shared" si="70"/>
        <v>0.463372665307071</v>
      </c>
      <c r="AK134" s="48"/>
      <c r="AL134" s="48">
        <f t="shared" si="71"/>
        <v>35854.5</v>
      </c>
      <c r="AM134" s="48">
        <f t="shared" si="72"/>
        <v>8689.39042257</v>
      </c>
      <c r="AN134" s="54">
        <f t="shared" si="73"/>
        <v>0.518423071023163</v>
      </c>
      <c r="AO134" s="54">
        <f t="shared" si="74"/>
        <v>0.402932752440932</v>
      </c>
      <c r="AP134" s="49"/>
      <c r="AQ134" s="49">
        <v>8963.625</v>
      </c>
      <c r="AR134" s="49">
        <v>2172.3476056425</v>
      </c>
      <c r="AS134" s="53">
        <f t="shared" si="75"/>
        <v>0.24235146</v>
      </c>
      <c r="AT134" s="57">
        <v>40</v>
      </c>
    </row>
    <row r="135" s="1" customFormat="1" spans="1:46">
      <c r="A135" s="23">
        <v>134</v>
      </c>
      <c r="B135" s="24">
        <v>720</v>
      </c>
      <c r="C135" s="24" t="s">
        <v>135</v>
      </c>
      <c r="D135" s="24" t="s">
        <v>40</v>
      </c>
      <c r="E135" s="25">
        <f>VLOOKUP(B135,[3]正式员工人数!$A:$C,3,0)</f>
        <v>2</v>
      </c>
      <c r="F135" s="26">
        <v>6</v>
      </c>
      <c r="G135" s="27">
        <v>100</v>
      </c>
      <c r="H135" s="28">
        <f>VLOOKUP(B135,[1]查询时间段分门店销售汇总!$D$3:$L$145,9,0)</f>
        <v>35895.48</v>
      </c>
      <c r="I135" s="28">
        <f>VLOOKUP(B135,[1]查询时间段分门店销售汇总!$D$3:$M$145,10,0)</f>
        <v>4071.16</v>
      </c>
      <c r="J135" s="32">
        <f t="shared" si="56"/>
        <v>31005</v>
      </c>
      <c r="K135" s="32">
        <f t="shared" si="57"/>
        <v>7562.30553</v>
      </c>
      <c r="L135" s="38">
        <v>10335</v>
      </c>
      <c r="M135" s="39">
        <v>2520.76851</v>
      </c>
      <c r="N135" s="40">
        <f t="shared" si="58"/>
        <v>0.243906</v>
      </c>
      <c r="O135" s="41">
        <f t="shared" si="59"/>
        <v>1.15773197871311</v>
      </c>
      <c r="P135" s="40">
        <f t="shared" si="60"/>
        <v>0.538349050279644</v>
      </c>
      <c r="Q135" s="43"/>
      <c r="R135" s="43"/>
      <c r="S135" s="43">
        <f t="shared" si="61"/>
        <v>34105.5</v>
      </c>
      <c r="T135" s="43">
        <f t="shared" si="62"/>
        <v>7486.6824747</v>
      </c>
      <c r="U135" s="38">
        <v>11368.5</v>
      </c>
      <c r="V135" s="39">
        <v>2495.5608249</v>
      </c>
      <c r="W135" s="40">
        <f t="shared" si="63"/>
        <v>0.2195154</v>
      </c>
      <c r="X135" s="41">
        <f t="shared" si="64"/>
        <v>1.05248361701192</v>
      </c>
      <c r="Y135" s="40">
        <f t="shared" si="65"/>
        <v>0.543786919474388</v>
      </c>
      <c r="Z135" s="43">
        <f t="shared" si="76"/>
        <v>300</v>
      </c>
      <c r="AA135" s="43"/>
      <c r="AB135" s="47">
        <f>VLOOKUP(B135,[2]查询时间段分门店销售汇总!$D$3:$L$145,9,0)</f>
        <v>19861.05</v>
      </c>
      <c r="AC135" s="47">
        <f>VLOOKUP(B135,[2]查询时间段分门店销售汇总!$D$3:$M$145,10,0)</f>
        <v>3659.35</v>
      </c>
      <c r="AD135" s="48">
        <f t="shared" si="66"/>
        <v>27284.4</v>
      </c>
      <c r="AE135" s="48">
        <f t="shared" si="67"/>
        <v>7486.6824747</v>
      </c>
      <c r="AF135" s="49">
        <v>6821.1</v>
      </c>
      <c r="AG135" s="49">
        <v>1871.670618675</v>
      </c>
      <c r="AH135" s="53">
        <f t="shared" si="68"/>
        <v>0.27439425</v>
      </c>
      <c r="AI135" s="53">
        <f t="shared" si="69"/>
        <v>0.72792694726657</v>
      </c>
      <c r="AJ135" s="53">
        <f t="shared" si="70"/>
        <v>0.488781247550723</v>
      </c>
      <c r="AK135" s="48"/>
      <c r="AL135" s="48">
        <f t="shared" si="71"/>
        <v>34105.5</v>
      </c>
      <c r="AM135" s="48">
        <f t="shared" si="72"/>
        <v>8609.684845905</v>
      </c>
      <c r="AN135" s="54">
        <f t="shared" si="73"/>
        <v>0.582341557813256</v>
      </c>
      <c r="AO135" s="54">
        <f t="shared" si="74"/>
        <v>0.425027171783237</v>
      </c>
      <c r="AP135" s="49"/>
      <c r="AQ135" s="49">
        <v>8526.375</v>
      </c>
      <c r="AR135" s="49">
        <v>2152.42121147625</v>
      </c>
      <c r="AS135" s="53">
        <f t="shared" si="75"/>
        <v>0.25244271</v>
      </c>
      <c r="AT135" s="57">
        <v>40</v>
      </c>
    </row>
    <row r="136" s="1" customFormat="1" spans="1:46">
      <c r="A136" s="23">
        <v>135</v>
      </c>
      <c r="B136" s="24">
        <v>549</v>
      </c>
      <c r="C136" s="24" t="s">
        <v>160</v>
      </c>
      <c r="D136" s="24" t="s">
        <v>40</v>
      </c>
      <c r="E136" s="25">
        <f>VLOOKUP(B136,[3]正式员工人数!$A:$C,3,0)</f>
        <v>2</v>
      </c>
      <c r="F136" s="26">
        <v>7</v>
      </c>
      <c r="G136" s="27">
        <v>100</v>
      </c>
      <c r="H136" s="28">
        <f>VLOOKUP(B136,[1]查询时间段分门店销售汇总!$D$3:$L$145,9,0)</f>
        <v>33642.91</v>
      </c>
      <c r="I136" s="28">
        <f>VLOOKUP(B136,[1]查询时间段分门店销售汇总!$D$3:$M$145,10,0)</f>
        <v>7107.71</v>
      </c>
      <c r="J136" s="32">
        <f t="shared" si="56"/>
        <v>30210</v>
      </c>
      <c r="K136" s="32">
        <f t="shared" si="57"/>
        <v>6918.33168</v>
      </c>
      <c r="L136" s="38">
        <v>10070</v>
      </c>
      <c r="M136" s="39">
        <v>2306.11056</v>
      </c>
      <c r="N136" s="40">
        <f t="shared" si="58"/>
        <v>0.229008</v>
      </c>
      <c r="O136" s="41">
        <f t="shared" si="59"/>
        <v>1.11363488910957</v>
      </c>
      <c r="P136" s="41">
        <f t="shared" si="60"/>
        <v>1.02737340861345</v>
      </c>
      <c r="Q136" s="43"/>
      <c r="R136" s="43"/>
      <c r="S136" s="43">
        <f t="shared" si="61"/>
        <v>33231</v>
      </c>
      <c r="T136" s="43">
        <f t="shared" si="62"/>
        <v>6849.1483632</v>
      </c>
      <c r="U136" s="38">
        <v>11077</v>
      </c>
      <c r="V136" s="39">
        <v>2283.0494544</v>
      </c>
      <c r="W136" s="40">
        <f t="shared" si="63"/>
        <v>0.2061072</v>
      </c>
      <c r="X136" s="41">
        <f t="shared" si="64"/>
        <v>1.01239535373597</v>
      </c>
      <c r="Y136" s="41">
        <f t="shared" si="65"/>
        <v>1.03775091779136</v>
      </c>
      <c r="Z136" s="43">
        <f t="shared" si="76"/>
        <v>300</v>
      </c>
      <c r="AA136" s="43">
        <f>(I136-K136)*0.3</f>
        <v>56.8134959999999</v>
      </c>
      <c r="AB136" s="47">
        <f>VLOOKUP(B136,[2]查询时间段分门店销售汇总!$D$3:$L$145,9,0)</f>
        <v>20900.47</v>
      </c>
      <c r="AC136" s="47">
        <f>VLOOKUP(B136,[2]查询时间段分门店销售汇总!$D$3:$M$145,10,0)</f>
        <v>4555.45</v>
      </c>
      <c r="AD136" s="48">
        <f t="shared" si="66"/>
        <v>26584.8</v>
      </c>
      <c r="AE136" s="48">
        <f t="shared" si="67"/>
        <v>6849.1483632</v>
      </c>
      <c r="AF136" s="49">
        <v>6646.2</v>
      </c>
      <c r="AG136" s="49">
        <v>1712.2870908</v>
      </c>
      <c r="AH136" s="53">
        <f t="shared" si="68"/>
        <v>0.257634</v>
      </c>
      <c r="AI136" s="53">
        <f t="shared" si="69"/>
        <v>0.786181201287954</v>
      </c>
      <c r="AJ136" s="53">
        <f t="shared" si="70"/>
        <v>0.665111888140154</v>
      </c>
      <c r="AK136" s="48"/>
      <c r="AL136" s="48">
        <f t="shared" si="71"/>
        <v>33231</v>
      </c>
      <c r="AM136" s="48">
        <f t="shared" si="72"/>
        <v>7876.52061768</v>
      </c>
      <c r="AN136" s="54">
        <f t="shared" si="73"/>
        <v>0.628944961030363</v>
      </c>
      <c r="AO136" s="54">
        <f t="shared" si="74"/>
        <v>0.578358163600134</v>
      </c>
      <c r="AP136" s="49"/>
      <c r="AQ136" s="49">
        <v>8307.75</v>
      </c>
      <c r="AR136" s="49">
        <v>1969.13015442</v>
      </c>
      <c r="AS136" s="53">
        <f t="shared" si="75"/>
        <v>0.23702328</v>
      </c>
      <c r="AT136" s="57">
        <v>40</v>
      </c>
    </row>
    <row r="137" s="1" customFormat="1" spans="1:46">
      <c r="A137" s="23">
        <v>136</v>
      </c>
      <c r="B137" s="24">
        <v>732</v>
      </c>
      <c r="C137" s="24" t="s">
        <v>136</v>
      </c>
      <c r="D137" s="24" t="s">
        <v>40</v>
      </c>
      <c r="E137" s="25">
        <f>VLOOKUP(B137,[3]正式员工人数!$A:$C,3,0)</f>
        <v>2</v>
      </c>
      <c r="F137" s="26">
        <v>7</v>
      </c>
      <c r="G137" s="27">
        <v>100</v>
      </c>
      <c r="H137" s="28">
        <f>VLOOKUP(B137,[1]查询时间段分门店销售汇总!$D$3:$L$145,9,0)</f>
        <v>17902.15</v>
      </c>
      <c r="I137" s="28">
        <f>VLOOKUP(B137,[1]查询时间段分门店销售汇总!$D$3:$M$145,10,0)</f>
        <v>3148.33</v>
      </c>
      <c r="J137" s="32">
        <f t="shared" si="56"/>
        <v>27825</v>
      </c>
      <c r="K137" s="32">
        <f t="shared" si="57"/>
        <v>6628.2489</v>
      </c>
      <c r="L137" s="38">
        <v>9275</v>
      </c>
      <c r="M137" s="39">
        <v>2209.4163</v>
      </c>
      <c r="N137" s="40">
        <f t="shared" si="58"/>
        <v>0.238212</v>
      </c>
      <c r="O137" s="40">
        <f t="shared" si="59"/>
        <v>0.643383647798742</v>
      </c>
      <c r="P137" s="40">
        <f t="shared" si="60"/>
        <v>0.474986689169141</v>
      </c>
      <c r="Q137" s="43"/>
      <c r="R137" s="43"/>
      <c r="S137" s="43">
        <f t="shared" si="61"/>
        <v>30607.5</v>
      </c>
      <c r="T137" s="43">
        <f t="shared" si="62"/>
        <v>6561.966411</v>
      </c>
      <c r="U137" s="38">
        <v>10202.5</v>
      </c>
      <c r="V137" s="39">
        <v>2187.322137</v>
      </c>
      <c r="W137" s="40">
        <f t="shared" si="63"/>
        <v>0.2143908</v>
      </c>
      <c r="X137" s="40">
        <f t="shared" si="64"/>
        <v>0.584894225271584</v>
      </c>
      <c r="Y137" s="40">
        <f t="shared" si="65"/>
        <v>0.479784534514284</v>
      </c>
      <c r="Z137" s="43"/>
      <c r="AA137" s="43"/>
      <c r="AB137" s="47">
        <f>VLOOKUP(B137,[2]查询时间段分门店销售汇总!$D$3:$L$145,9,0)</f>
        <v>14834.41</v>
      </c>
      <c r="AC137" s="47">
        <f>VLOOKUP(B137,[2]查询时间段分门店销售汇总!$D$3:$M$145,10,0)</f>
        <v>3739.71</v>
      </c>
      <c r="AD137" s="48">
        <f t="shared" si="66"/>
        <v>24486</v>
      </c>
      <c r="AE137" s="48">
        <f t="shared" si="67"/>
        <v>6561.966411</v>
      </c>
      <c r="AF137" s="49">
        <v>6121.5</v>
      </c>
      <c r="AG137" s="49">
        <v>1640.49160275</v>
      </c>
      <c r="AH137" s="53">
        <f t="shared" si="68"/>
        <v>0.2679885</v>
      </c>
      <c r="AI137" s="53">
        <f t="shared" si="69"/>
        <v>0.605832312341746</v>
      </c>
      <c r="AJ137" s="53">
        <f t="shared" si="70"/>
        <v>0.569906909875525</v>
      </c>
      <c r="AK137" s="48"/>
      <c r="AL137" s="48">
        <f t="shared" si="71"/>
        <v>30607.5</v>
      </c>
      <c r="AM137" s="48">
        <f t="shared" si="72"/>
        <v>7546.26137265</v>
      </c>
      <c r="AN137" s="54">
        <f t="shared" si="73"/>
        <v>0.484665849873397</v>
      </c>
      <c r="AO137" s="54">
        <f t="shared" si="74"/>
        <v>0.495571225978717</v>
      </c>
      <c r="AP137" s="49"/>
      <c r="AQ137" s="49">
        <v>7651.875</v>
      </c>
      <c r="AR137" s="49">
        <v>1886.5653431625</v>
      </c>
      <c r="AS137" s="53">
        <f t="shared" si="75"/>
        <v>0.24654942</v>
      </c>
      <c r="AT137" s="57">
        <v>40</v>
      </c>
    </row>
    <row r="138" s="1" customFormat="1" spans="1:46">
      <c r="A138" s="23">
        <v>137</v>
      </c>
      <c r="B138" s="24">
        <v>104533</v>
      </c>
      <c r="C138" s="24" t="s">
        <v>151</v>
      </c>
      <c r="D138" s="24" t="s">
        <v>40</v>
      </c>
      <c r="E138" s="25">
        <f>VLOOKUP(B138,[3]正式员工人数!$A:$C,3,0)</f>
        <v>2</v>
      </c>
      <c r="F138" s="26">
        <v>8</v>
      </c>
      <c r="G138" s="27">
        <v>100</v>
      </c>
      <c r="H138" s="28">
        <f>VLOOKUP(B138,[1]查询时间段分门店销售汇总!$D$3:$L$145,9,0)</f>
        <v>18190.57</v>
      </c>
      <c r="I138" s="28">
        <f>VLOOKUP(B138,[1]查询时间段分门店销售汇总!$D$3:$M$145,10,0)</f>
        <v>3289.71</v>
      </c>
      <c r="J138" s="32">
        <f t="shared" si="56"/>
        <v>27030</v>
      </c>
      <c r="K138" s="32">
        <f t="shared" si="57"/>
        <v>7098.78078</v>
      </c>
      <c r="L138" s="38">
        <v>9010</v>
      </c>
      <c r="M138" s="39">
        <v>2366.26026</v>
      </c>
      <c r="N138" s="40">
        <f t="shared" si="58"/>
        <v>0.262626</v>
      </c>
      <c r="O138" s="40">
        <f t="shared" si="59"/>
        <v>0.672977062523122</v>
      </c>
      <c r="P138" s="40">
        <f t="shared" si="60"/>
        <v>0.463419015455215</v>
      </c>
      <c r="Q138" s="43"/>
      <c r="R138" s="43"/>
      <c r="S138" s="43">
        <f t="shared" si="61"/>
        <v>29733</v>
      </c>
      <c r="T138" s="43">
        <f t="shared" si="62"/>
        <v>7027.7929722</v>
      </c>
      <c r="U138" s="38">
        <v>9911</v>
      </c>
      <c r="V138" s="39">
        <v>2342.5976574</v>
      </c>
      <c r="W138" s="40">
        <f t="shared" si="63"/>
        <v>0.2363634</v>
      </c>
      <c r="X138" s="40">
        <f t="shared" si="64"/>
        <v>0.611797329566475</v>
      </c>
      <c r="Y138" s="40">
        <f t="shared" si="65"/>
        <v>0.468100015611328</v>
      </c>
      <c r="Z138" s="43"/>
      <c r="AA138" s="43"/>
      <c r="AB138" s="47">
        <f>VLOOKUP(B138,[2]查询时间段分门店销售汇总!$D$3:$L$145,9,0)</f>
        <v>16394.11</v>
      </c>
      <c r="AC138" s="47">
        <f>VLOOKUP(B138,[2]查询时间段分门店销售汇总!$D$3:$M$145,10,0)</f>
        <v>3418.07</v>
      </c>
      <c r="AD138" s="48">
        <f t="shared" si="66"/>
        <v>23786.4</v>
      </c>
      <c r="AE138" s="48">
        <f t="shared" si="67"/>
        <v>7027.7929722</v>
      </c>
      <c r="AF138" s="49">
        <v>5946.6</v>
      </c>
      <c r="AG138" s="49">
        <v>1756.94824305</v>
      </c>
      <c r="AH138" s="53">
        <f t="shared" si="68"/>
        <v>0.29545425</v>
      </c>
      <c r="AI138" s="53">
        <f t="shared" si="69"/>
        <v>0.689221992399018</v>
      </c>
      <c r="AJ138" s="53">
        <f t="shared" si="70"/>
        <v>0.486364640153877</v>
      </c>
      <c r="AK138" s="48"/>
      <c r="AL138" s="48">
        <f t="shared" si="71"/>
        <v>29733</v>
      </c>
      <c r="AM138" s="48">
        <f t="shared" si="72"/>
        <v>8081.96191803</v>
      </c>
      <c r="AN138" s="54">
        <f t="shared" si="73"/>
        <v>0.551377593919214</v>
      </c>
      <c r="AO138" s="54">
        <f t="shared" si="74"/>
        <v>0.42292577404685</v>
      </c>
      <c r="AP138" s="49"/>
      <c r="AQ138" s="49">
        <v>7433.25</v>
      </c>
      <c r="AR138" s="49">
        <v>2020.4904795075</v>
      </c>
      <c r="AS138" s="53">
        <f t="shared" si="75"/>
        <v>0.27181791</v>
      </c>
      <c r="AT138" s="57">
        <v>35</v>
      </c>
    </row>
    <row r="139" s="1" customFormat="1" spans="1:46">
      <c r="A139" s="23">
        <v>138</v>
      </c>
      <c r="B139" s="24">
        <v>117923</v>
      </c>
      <c r="C139" s="24" t="s">
        <v>165</v>
      </c>
      <c r="D139" s="24" t="s">
        <v>40</v>
      </c>
      <c r="E139" s="25">
        <f>VLOOKUP(B139,[3]正式员工人数!$A:$C,3,0)</f>
        <v>3</v>
      </c>
      <c r="F139" s="26">
        <v>8</v>
      </c>
      <c r="G139" s="27">
        <v>100</v>
      </c>
      <c r="H139" s="28">
        <f>VLOOKUP(B139,[1]查询时间段分门店销售汇总!$D$3:$L$145,9,0)</f>
        <v>16126.33</v>
      </c>
      <c r="I139" s="28">
        <f>VLOOKUP(B139,[1]查询时间段分门店销售汇总!$D$3:$M$145,10,0)</f>
        <v>3586.44</v>
      </c>
      <c r="J139" s="32">
        <f t="shared" si="56"/>
        <v>22260</v>
      </c>
      <c r="K139" s="32">
        <f t="shared" si="57"/>
        <v>5375.52288</v>
      </c>
      <c r="L139" s="38">
        <v>7420</v>
      </c>
      <c r="M139" s="39">
        <v>1791.84096</v>
      </c>
      <c r="N139" s="40">
        <f t="shared" si="58"/>
        <v>0.241488</v>
      </c>
      <c r="O139" s="40">
        <f t="shared" si="59"/>
        <v>0.724453279424978</v>
      </c>
      <c r="P139" s="40">
        <f t="shared" si="60"/>
        <v>0.667179747916913</v>
      </c>
      <c r="Q139" s="43"/>
      <c r="R139" s="43"/>
      <c r="S139" s="43">
        <f t="shared" si="61"/>
        <v>24486</v>
      </c>
      <c r="T139" s="43">
        <f t="shared" si="62"/>
        <v>5321.7676512</v>
      </c>
      <c r="U139" s="38">
        <v>8162</v>
      </c>
      <c r="V139" s="39">
        <v>1773.9225504</v>
      </c>
      <c r="W139" s="40">
        <f t="shared" si="63"/>
        <v>0.2173392</v>
      </c>
      <c r="X139" s="40">
        <f t="shared" si="64"/>
        <v>0.658593890386343</v>
      </c>
      <c r="Y139" s="40">
        <f t="shared" si="65"/>
        <v>0.673918937289811</v>
      </c>
      <c r="Z139" s="43"/>
      <c r="AA139" s="43"/>
      <c r="AB139" s="47">
        <f>VLOOKUP(B139,[2]查询时间段分门店销售汇总!$D$3:$L$145,9,0)</f>
        <v>18677.11</v>
      </c>
      <c r="AC139" s="47">
        <f>VLOOKUP(B139,[2]查询时间段分门店销售汇总!$D$3:$M$145,10,0)</f>
        <v>4359.23</v>
      </c>
      <c r="AD139" s="48">
        <f t="shared" si="66"/>
        <v>19588.8</v>
      </c>
      <c r="AE139" s="48">
        <f t="shared" si="67"/>
        <v>5321.7676512</v>
      </c>
      <c r="AF139" s="49">
        <v>4897.2</v>
      </c>
      <c r="AG139" s="49">
        <v>1330.4419128</v>
      </c>
      <c r="AH139" s="53">
        <f t="shared" si="68"/>
        <v>0.271674</v>
      </c>
      <c r="AI139" s="53">
        <f t="shared" si="69"/>
        <v>0.953458609001062</v>
      </c>
      <c r="AJ139" s="53">
        <f t="shared" si="70"/>
        <v>0.819131966240022</v>
      </c>
      <c r="AK139" s="48"/>
      <c r="AL139" s="48">
        <f t="shared" si="71"/>
        <v>24486</v>
      </c>
      <c r="AM139" s="48">
        <f t="shared" si="72"/>
        <v>6120.03279888</v>
      </c>
      <c r="AN139" s="54">
        <f t="shared" si="73"/>
        <v>0.76276688720085</v>
      </c>
      <c r="AO139" s="54">
        <f t="shared" si="74"/>
        <v>0.712288666295671</v>
      </c>
      <c r="AP139" s="49"/>
      <c r="AQ139" s="49">
        <v>6121.5</v>
      </c>
      <c r="AR139" s="49">
        <v>1530.00819972</v>
      </c>
      <c r="AS139" s="53">
        <f t="shared" si="75"/>
        <v>0.24994008</v>
      </c>
      <c r="AT139" s="57">
        <v>35</v>
      </c>
    </row>
    <row r="140" s="1" customFormat="1" spans="1:46">
      <c r="A140" s="23">
        <v>139</v>
      </c>
      <c r="B140" s="24">
        <v>117637</v>
      </c>
      <c r="C140" s="24" t="s">
        <v>166</v>
      </c>
      <c r="D140" s="24" t="s">
        <v>40</v>
      </c>
      <c r="E140" s="25">
        <f>VLOOKUP(B140,[3]正式员工人数!$A:$C,3,0)</f>
        <v>1</v>
      </c>
      <c r="F140" s="26">
        <v>8</v>
      </c>
      <c r="G140" s="27">
        <v>100</v>
      </c>
      <c r="H140" s="28">
        <f>VLOOKUP(B140,[1]查询时间段分门店销售汇总!$D$3:$L$145,9,0)</f>
        <v>15838.03</v>
      </c>
      <c r="I140" s="28">
        <f>VLOOKUP(B140,[1]查询时间段分门店销售汇总!$D$3:$M$145,10,0)</f>
        <v>3256.47</v>
      </c>
      <c r="J140" s="32">
        <f t="shared" si="56"/>
        <v>22260</v>
      </c>
      <c r="K140" s="32">
        <f t="shared" si="57"/>
        <v>5184.53208</v>
      </c>
      <c r="L140" s="38">
        <v>7420</v>
      </c>
      <c r="M140" s="39">
        <v>1728.17736</v>
      </c>
      <c r="N140" s="40">
        <f t="shared" si="58"/>
        <v>0.232908</v>
      </c>
      <c r="O140" s="40">
        <f t="shared" si="59"/>
        <v>0.711501796945193</v>
      </c>
      <c r="P140" s="40">
        <f t="shared" si="60"/>
        <v>0.628112614552479</v>
      </c>
      <c r="Q140" s="43"/>
      <c r="R140" s="43"/>
      <c r="S140" s="43">
        <f t="shared" si="61"/>
        <v>24486</v>
      </c>
      <c r="T140" s="43">
        <f t="shared" si="62"/>
        <v>5132.6867592</v>
      </c>
      <c r="U140" s="38">
        <v>8162</v>
      </c>
      <c r="V140" s="39">
        <v>1710.8955864</v>
      </c>
      <c r="W140" s="40">
        <f t="shared" si="63"/>
        <v>0.2096172</v>
      </c>
      <c r="X140" s="40">
        <f t="shared" si="64"/>
        <v>0.646819815404721</v>
      </c>
      <c r="Y140" s="40">
        <f t="shared" si="65"/>
        <v>0.634457186416645</v>
      </c>
      <c r="Z140" s="43"/>
      <c r="AA140" s="43"/>
      <c r="AB140" s="47">
        <f>VLOOKUP(B140,[2]查询时间段分门店销售汇总!$D$3:$L$145,9,0)</f>
        <v>11216.58</v>
      </c>
      <c r="AC140" s="47">
        <f>VLOOKUP(B140,[2]查询时间段分门店销售汇总!$D$3:$M$145,10,0)</f>
        <v>3016.82</v>
      </c>
      <c r="AD140" s="48">
        <f t="shared" si="66"/>
        <v>19588.8</v>
      </c>
      <c r="AE140" s="48">
        <f t="shared" si="67"/>
        <v>5132.6867592</v>
      </c>
      <c r="AF140" s="49">
        <v>4897.2</v>
      </c>
      <c r="AG140" s="49">
        <v>1283.1716898</v>
      </c>
      <c r="AH140" s="53">
        <f t="shared" si="68"/>
        <v>0.2620215</v>
      </c>
      <c r="AI140" s="53">
        <f t="shared" si="69"/>
        <v>0.572601690762068</v>
      </c>
      <c r="AJ140" s="53">
        <f t="shared" si="70"/>
        <v>0.587766240476793</v>
      </c>
      <c r="AK140" s="48"/>
      <c r="AL140" s="48">
        <f t="shared" si="71"/>
        <v>24486</v>
      </c>
      <c r="AM140" s="48">
        <f t="shared" si="72"/>
        <v>5902.58977308</v>
      </c>
      <c r="AN140" s="54">
        <f t="shared" si="73"/>
        <v>0.458081352609654</v>
      </c>
      <c r="AO140" s="54">
        <f t="shared" si="74"/>
        <v>0.511101078675472</v>
      </c>
      <c r="AP140" s="49"/>
      <c r="AQ140" s="49">
        <v>6121.5</v>
      </c>
      <c r="AR140" s="49">
        <v>1475.64744327</v>
      </c>
      <c r="AS140" s="53">
        <f t="shared" si="75"/>
        <v>0.24105978</v>
      </c>
      <c r="AT140" s="57">
        <v>35</v>
      </c>
    </row>
    <row r="141" s="1" customFormat="1" spans="1:46">
      <c r="A141" s="23">
        <v>140</v>
      </c>
      <c r="B141" s="24">
        <v>123007</v>
      </c>
      <c r="C141" s="24" t="s">
        <v>173</v>
      </c>
      <c r="D141" s="24" t="s">
        <v>40</v>
      </c>
      <c r="E141" s="25">
        <f>VLOOKUP(B141,[3]正式员工人数!$A:$C,3,0)</f>
        <v>1</v>
      </c>
      <c r="F141" s="26">
        <v>9</v>
      </c>
      <c r="G141" s="27">
        <v>50</v>
      </c>
      <c r="H141" s="28">
        <f>VLOOKUP(B141,[1]查询时间段分门店销售汇总!$D$3:$L$145,9,0)</f>
        <v>16711.25</v>
      </c>
      <c r="I141" s="28">
        <f>VLOOKUP(B141,[1]查询时间段分门店销售汇总!$D$3:$M$145,10,0)</f>
        <v>3428.19</v>
      </c>
      <c r="J141" s="32">
        <f t="shared" si="56"/>
        <v>19080</v>
      </c>
      <c r="K141" s="32">
        <f t="shared" si="57"/>
        <v>4464.72</v>
      </c>
      <c r="L141" s="38">
        <v>6360</v>
      </c>
      <c r="M141" s="39">
        <v>1488.24</v>
      </c>
      <c r="N141" s="40">
        <f t="shared" si="58"/>
        <v>0.234</v>
      </c>
      <c r="O141" s="40">
        <f t="shared" si="59"/>
        <v>0.875851677148847</v>
      </c>
      <c r="P141" s="40">
        <f t="shared" si="60"/>
        <v>0.767839864537978</v>
      </c>
      <c r="Q141" s="43"/>
      <c r="R141" s="43"/>
      <c r="S141" s="43">
        <f t="shared" si="61"/>
        <v>20988</v>
      </c>
      <c r="T141" s="43">
        <f t="shared" si="62"/>
        <v>4420.0728</v>
      </c>
      <c r="U141" s="38">
        <v>6996</v>
      </c>
      <c r="V141" s="39">
        <v>1473.3576</v>
      </c>
      <c r="W141" s="40">
        <f t="shared" si="63"/>
        <v>0.2106</v>
      </c>
      <c r="X141" s="40">
        <f t="shared" si="64"/>
        <v>0.796228797408043</v>
      </c>
      <c r="Y141" s="40">
        <f t="shared" si="65"/>
        <v>0.775595822765634</v>
      </c>
      <c r="Z141" s="43"/>
      <c r="AA141" s="43"/>
      <c r="AB141" s="47">
        <f>VLOOKUP(B141,[2]查询时间段分门店销售汇总!$D$3:$L$145,9,0)</f>
        <v>11859.31</v>
      </c>
      <c r="AC141" s="47">
        <f>VLOOKUP(B141,[2]查询时间段分门店销售汇总!$D$3:$M$145,10,0)</f>
        <v>2758.2</v>
      </c>
      <c r="AD141" s="48">
        <f t="shared" si="66"/>
        <v>16790.4</v>
      </c>
      <c r="AE141" s="48">
        <f t="shared" si="67"/>
        <v>4420.0728</v>
      </c>
      <c r="AF141" s="49">
        <v>4197.6</v>
      </c>
      <c r="AG141" s="49">
        <v>1105.0182</v>
      </c>
      <c r="AH141" s="53">
        <f t="shared" si="68"/>
        <v>0.26325</v>
      </c>
      <c r="AI141" s="53">
        <f t="shared" si="69"/>
        <v>0.706314918048409</v>
      </c>
      <c r="AJ141" s="53">
        <f t="shared" si="70"/>
        <v>0.624016871396326</v>
      </c>
      <c r="AK141" s="48"/>
      <c r="AL141" s="48">
        <f t="shared" si="71"/>
        <v>20988</v>
      </c>
      <c r="AM141" s="48">
        <f t="shared" si="72"/>
        <v>5083.08372</v>
      </c>
      <c r="AN141" s="54">
        <f t="shared" si="73"/>
        <v>0.565051934438727</v>
      </c>
      <c r="AO141" s="54">
        <f t="shared" si="74"/>
        <v>0.542623366431588</v>
      </c>
      <c r="AP141" s="49"/>
      <c r="AQ141" s="49">
        <v>5247</v>
      </c>
      <c r="AR141" s="49">
        <v>1270.77093</v>
      </c>
      <c r="AS141" s="53">
        <f t="shared" si="75"/>
        <v>0.24219</v>
      </c>
      <c r="AT141" s="57">
        <v>35</v>
      </c>
    </row>
    <row r="142" s="1" customFormat="1" spans="1:46">
      <c r="A142" s="23">
        <v>141</v>
      </c>
      <c r="B142" s="24">
        <v>591</v>
      </c>
      <c r="C142" s="24" t="s">
        <v>174</v>
      </c>
      <c r="D142" s="24" t="s">
        <v>40</v>
      </c>
      <c r="E142" s="25">
        <f>VLOOKUP(B142,[3]正式员工人数!$A:$C,3,0)</f>
        <v>1</v>
      </c>
      <c r="F142" s="26">
        <v>9</v>
      </c>
      <c r="G142" s="27">
        <v>50</v>
      </c>
      <c r="H142" s="28">
        <f>VLOOKUP(B142,[1]查询时间段分门店销售汇总!$D$3:$L$145,9,0)</f>
        <v>11403.79</v>
      </c>
      <c r="I142" s="28">
        <f>VLOOKUP(B142,[1]查询时间段分门店销售汇总!$D$3:$M$145,10,0)</f>
        <v>2027.2</v>
      </c>
      <c r="J142" s="32">
        <f t="shared" si="56"/>
        <v>13500</v>
      </c>
      <c r="K142" s="32">
        <f t="shared" si="57"/>
        <v>2985.255</v>
      </c>
      <c r="L142" s="38">
        <v>4500</v>
      </c>
      <c r="M142" s="39">
        <v>995.085</v>
      </c>
      <c r="N142" s="40">
        <f t="shared" si="58"/>
        <v>0.22113</v>
      </c>
      <c r="O142" s="40">
        <f t="shared" si="59"/>
        <v>0.844725185185185</v>
      </c>
      <c r="P142" s="40">
        <f t="shared" si="60"/>
        <v>0.679070967136811</v>
      </c>
      <c r="Q142" s="43"/>
      <c r="R142" s="43"/>
      <c r="S142" s="43">
        <f t="shared" si="61"/>
        <v>14850</v>
      </c>
      <c r="T142" s="43">
        <f t="shared" si="62"/>
        <v>2955.40245</v>
      </c>
      <c r="U142" s="38">
        <v>4950</v>
      </c>
      <c r="V142" s="39">
        <v>985.13415</v>
      </c>
      <c r="W142" s="40">
        <f t="shared" si="63"/>
        <v>0.199017</v>
      </c>
      <c r="X142" s="40">
        <f t="shared" si="64"/>
        <v>0.767931986531987</v>
      </c>
      <c r="Y142" s="40">
        <f t="shared" si="65"/>
        <v>0.685930269835162</v>
      </c>
      <c r="Z142" s="43"/>
      <c r="AA142" s="43"/>
      <c r="AB142" s="47">
        <f>VLOOKUP(B142,[2]查询时间段分门店销售汇总!$D$3:$L$145,9,0)</f>
        <v>8102.15</v>
      </c>
      <c r="AC142" s="47">
        <f>VLOOKUP(B142,[2]查询时间段分门店销售汇总!$D$3:$M$145,10,0)</f>
        <v>1811.46</v>
      </c>
      <c r="AD142" s="48">
        <f t="shared" si="66"/>
        <v>11880</v>
      </c>
      <c r="AE142" s="48">
        <f t="shared" si="67"/>
        <v>2955.40245</v>
      </c>
      <c r="AF142" s="49">
        <v>2970</v>
      </c>
      <c r="AG142" s="49">
        <v>738.8506125</v>
      </c>
      <c r="AH142" s="53">
        <f t="shared" si="68"/>
        <v>0.24877125</v>
      </c>
      <c r="AI142" s="53">
        <f t="shared" si="69"/>
        <v>0.681999158249158</v>
      </c>
      <c r="AJ142" s="53">
        <f t="shared" si="70"/>
        <v>0.612931751477705</v>
      </c>
      <c r="AK142" s="48"/>
      <c r="AL142" s="48">
        <f t="shared" si="71"/>
        <v>14850</v>
      </c>
      <c r="AM142" s="48">
        <f t="shared" si="72"/>
        <v>3398.7128175</v>
      </c>
      <c r="AN142" s="54">
        <f t="shared" si="73"/>
        <v>0.545599326599327</v>
      </c>
      <c r="AO142" s="54">
        <f t="shared" si="74"/>
        <v>0.532984131719743</v>
      </c>
      <c r="AP142" s="49"/>
      <c r="AQ142" s="49">
        <v>3712.5</v>
      </c>
      <c r="AR142" s="49">
        <v>849.678204375</v>
      </c>
      <c r="AS142" s="53">
        <f t="shared" si="75"/>
        <v>0.22886955</v>
      </c>
      <c r="AT142" s="57">
        <v>35</v>
      </c>
    </row>
    <row r="143" s="1" customFormat="1" spans="1:46">
      <c r="A143" s="23">
        <v>142</v>
      </c>
      <c r="B143" s="24">
        <v>122686</v>
      </c>
      <c r="C143" s="24" t="s">
        <v>175</v>
      </c>
      <c r="D143" s="24" t="s">
        <v>40</v>
      </c>
      <c r="E143" s="25">
        <f>VLOOKUP(B143,[3]正式员工人数!$A:$C,3,0)</f>
        <v>2</v>
      </c>
      <c r="F143" s="26">
        <v>10</v>
      </c>
      <c r="G143" s="27">
        <v>50</v>
      </c>
      <c r="H143" s="28">
        <f>VLOOKUP(B143,[1]查询时间段分门店销售汇总!$D$3:$L$145,9,0)</f>
        <v>8038.88</v>
      </c>
      <c r="I143" s="28">
        <f>VLOOKUP(B143,[1]查询时间段分门店销售汇总!$D$3:$M$145,10,0)</f>
        <v>1890.59</v>
      </c>
      <c r="J143" s="32">
        <f t="shared" si="56"/>
        <v>13500</v>
      </c>
      <c r="K143" s="32">
        <f t="shared" si="57"/>
        <v>3053.7</v>
      </c>
      <c r="L143" s="38">
        <v>4500</v>
      </c>
      <c r="M143" s="39">
        <v>1017.9</v>
      </c>
      <c r="N143" s="40">
        <f t="shared" si="58"/>
        <v>0.2262</v>
      </c>
      <c r="O143" s="40">
        <f t="shared" si="59"/>
        <v>0.595472592592593</v>
      </c>
      <c r="P143" s="40">
        <f t="shared" si="60"/>
        <v>0.619114516815666</v>
      </c>
      <c r="Q143" s="43"/>
      <c r="R143" s="43"/>
      <c r="S143" s="43">
        <f t="shared" si="61"/>
        <v>14850</v>
      </c>
      <c r="T143" s="43">
        <f t="shared" si="62"/>
        <v>3023.163</v>
      </c>
      <c r="U143" s="38">
        <v>4950</v>
      </c>
      <c r="V143" s="39">
        <v>1007.721</v>
      </c>
      <c r="W143" s="40">
        <f t="shared" si="63"/>
        <v>0.20358</v>
      </c>
      <c r="X143" s="40">
        <f t="shared" si="64"/>
        <v>0.541338720538721</v>
      </c>
      <c r="Y143" s="40">
        <f t="shared" si="65"/>
        <v>0.625368198803703</v>
      </c>
      <c r="Z143" s="43"/>
      <c r="AA143" s="43"/>
      <c r="AB143" s="47">
        <f>VLOOKUP(B143,[2]查询时间段分门店销售汇总!$D$3:$L$145,9,0)</f>
        <v>8595.9</v>
      </c>
      <c r="AC143" s="47">
        <f>VLOOKUP(B143,[2]查询时间段分门店销售汇总!$D$3:$M$145,10,0)</f>
        <v>2027.45</v>
      </c>
      <c r="AD143" s="48">
        <f t="shared" si="66"/>
        <v>11880</v>
      </c>
      <c r="AE143" s="48">
        <f t="shared" si="67"/>
        <v>3023.163</v>
      </c>
      <c r="AF143" s="49">
        <v>2970</v>
      </c>
      <c r="AG143" s="49">
        <v>755.79075</v>
      </c>
      <c r="AH143" s="53">
        <f t="shared" si="68"/>
        <v>0.254475</v>
      </c>
      <c r="AI143" s="53">
        <f t="shared" si="69"/>
        <v>0.723560606060606</v>
      </c>
      <c r="AJ143" s="53">
        <f t="shared" si="70"/>
        <v>0.670638665530109</v>
      </c>
      <c r="AK143" s="48"/>
      <c r="AL143" s="48">
        <f t="shared" si="71"/>
        <v>14850</v>
      </c>
      <c r="AM143" s="48">
        <f t="shared" si="72"/>
        <v>3476.63745</v>
      </c>
      <c r="AN143" s="54">
        <f t="shared" si="73"/>
        <v>0.578848484848485</v>
      </c>
      <c r="AO143" s="54">
        <f t="shared" si="74"/>
        <v>0.583164056982703</v>
      </c>
      <c r="AP143" s="49"/>
      <c r="AQ143" s="49">
        <v>3712.5</v>
      </c>
      <c r="AR143" s="49">
        <v>869.1593625</v>
      </c>
      <c r="AS143" s="53">
        <f t="shared" si="75"/>
        <v>0.234117</v>
      </c>
      <c r="AT143" s="57">
        <v>35</v>
      </c>
    </row>
    <row r="144" s="1" customFormat="1" spans="1:46">
      <c r="A144" s="23">
        <v>143</v>
      </c>
      <c r="B144" s="24">
        <v>122718</v>
      </c>
      <c r="C144" s="24" t="s">
        <v>176</v>
      </c>
      <c r="D144" s="24" t="s">
        <v>40</v>
      </c>
      <c r="E144" s="25">
        <f>VLOOKUP(B144,[3]正式员工人数!$A:$C,3,0)</f>
        <v>1</v>
      </c>
      <c r="F144" s="26">
        <v>10</v>
      </c>
      <c r="G144" s="27">
        <v>50</v>
      </c>
      <c r="H144" s="28">
        <f>VLOOKUP(B144,[1]查询时间段分门店销售汇总!$D$3:$L$145,9,0)</f>
        <v>7929.32</v>
      </c>
      <c r="I144" s="28">
        <f>VLOOKUP(B144,[1]查询时间段分门店销售汇总!$D$3:$M$145,10,0)</f>
        <v>1029.91</v>
      </c>
      <c r="J144" s="32">
        <f t="shared" si="56"/>
        <v>13500</v>
      </c>
      <c r="K144" s="32">
        <f t="shared" si="57"/>
        <v>2737.8</v>
      </c>
      <c r="L144" s="38">
        <v>4500</v>
      </c>
      <c r="M144" s="39">
        <v>912.6</v>
      </c>
      <c r="N144" s="40">
        <f t="shared" si="58"/>
        <v>0.2028</v>
      </c>
      <c r="O144" s="40">
        <f t="shared" si="59"/>
        <v>0.587357037037037</v>
      </c>
      <c r="P144" s="40">
        <f t="shared" si="60"/>
        <v>0.376181605668785</v>
      </c>
      <c r="Q144" s="43"/>
      <c r="R144" s="43"/>
      <c r="S144" s="43">
        <f t="shared" si="61"/>
        <v>14850</v>
      </c>
      <c r="T144" s="43">
        <f t="shared" si="62"/>
        <v>2710.422</v>
      </c>
      <c r="U144" s="38">
        <v>4950</v>
      </c>
      <c r="V144" s="39">
        <v>903.474</v>
      </c>
      <c r="W144" s="40">
        <f t="shared" si="63"/>
        <v>0.18252</v>
      </c>
      <c r="X144" s="40">
        <f t="shared" si="64"/>
        <v>0.533960942760943</v>
      </c>
      <c r="Y144" s="40">
        <f t="shared" si="65"/>
        <v>0.37998141986746</v>
      </c>
      <c r="Z144" s="43"/>
      <c r="AA144" s="43"/>
      <c r="AB144" s="47">
        <f>VLOOKUP(B144,[2]查询时间段分门店销售汇总!$D$3:$L$145,9,0)</f>
        <v>14341.3</v>
      </c>
      <c r="AC144" s="47">
        <f>VLOOKUP(B144,[2]查询时间段分门店销售汇总!$D$3:$M$145,10,0)</f>
        <v>2541.51</v>
      </c>
      <c r="AD144" s="48">
        <f t="shared" si="66"/>
        <v>11880</v>
      </c>
      <c r="AE144" s="48">
        <f t="shared" si="67"/>
        <v>2710.422</v>
      </c>
      <c r="AF144" s="49">
        <v>2970</v>
      </c>
      <c r="AG144" s="49">
        <v>677.6055</v>
      </c>
      <c r="AH144" s="53">
        <f t="shared" si="68"/>
        <v>0.22815</v>
      </c>
      <c r="AI144" s="53">
        <f t="shared" si="69"/>
        <v>1.20718013468013</v>
      </c>
      <c r="AJ144" s="53">
        <f t="shared" si="70"/>
        <v>0.937680553065169</v>
      </c>
      <c r="AK144" s="48"/>
      <c r="AL144" s="48">
        <f t="shared" si="71"/>
        <v>14850</v>
      </c>
      <c r="AM144" s="48">
        <f t="shared" si="72"/>
        <v>3116.9853</v>
      </c>
      <c r="AN144" s="54">
        <f t="shared" si="73"/>
        <v>0.965744107744108</v>
      </c>
      <c r="AO144" s="54">
        <f t="shared" si="74"/>
        <v>0.815374393969712</v>
      </c>
      <c r="AP144" s="49"/>
      <c r="AQ144" s="49">
        <v>3712.5</v>
      </c>
      <c r="AR144" s="49">
        <v>779.246325</v>
      </c>
      <c r="AS144" s="53">
        <f t="shared" si="75"/>
        <v>0.209898</v>
      </c>
      <c r="AT144" s="57">
        <v>30</v>
      </c>
    </row>
    <row r="145" s="1" customFormat="1" spans="1:46">
      <c r="A145" s="60"/>
      <c r="B145" s="24"/>
      <c r="C145" s="24"/>
      <c r="D145" s="24"/>
      <c r="E145" s="61"/>
      <c r="F145" s="62"/>
      <c r="G145" s="62"/>
      <c r="H145" s="28"/>
      <c r="I145" s="28"/>
      <c r="J145" s="63"/>
      <c r="K145" s="63"/>
      <c r="L145" s="64"/>
      <c r="M145" s="65"/>
      <c r="N145" s="66"/>
      <c r="O145" s="66"/>
      <c r="P145" s="66"/>
      <c r="Q145" s="67"/>
      <c r="R145" s="67"/>
      <c r="S145" s="67"/>
      <c r="T145" s="67"/>
      <c r="U145" s="68"/>
      <c r="V145" s="69"/>
      <c r="W145" s="70"/>
      <c r="X145" s="70"/>
      <c r="Y145" s="70"/>
      <c r="Z145" s="67"/>
      <c r="AA145" s="67"/>
      <c r="AB145" s="70"/>
      <c r="AC145" s="70"/>
      <c r="AD145" s="67"/>
      <c r="AE145" s="67"/>
      <c r="AF145" s="65"/>
      <c r="AG145" s="65"/>
      <c r="AH145" s="66"/>
      <c r="AI145" s="66"/>
      <c r="AJ145" s="66"/>
      <c r="AK145" s="71"/>
      <c r="AL145" s="71"/>
      <c r="AM145" s="71"/>
      <c r="AN145" s="66"/>
      <c r="AO145" s="66"/>
      <c r="AP145" s="65"/>
      <c r="AQ145" s="65"/>
      <c r="AR145" s="65"/>
      <c r="AS145" s="66"/>
      <c r="AT145" s="56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门店任务指标</vt:lpstr>
      <vt:lpstr>片区上交总金额</vt:lpstr>
      <vt:lpstr>门店PK分组</vt:lpstr>
      <vt:lpstr>Sheet4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南风</cp:lastModifiedBy>
  <dcterms:created xsi:type="dcterms:W3CDTF">2022-11-02T08:49:00Z</dcterms:created>
  <dcterms:modified xsi:type="dcterms:W3CDTF">2023-01-13T05:37:56Z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2BBB3F545FCE460A9E85E6681E54B93C</vt:lpwstr>
  </property>
  <property fmtid="{D5CDD505-2E9C-101B-9397-08002B2CF9AE}" pid="3" name="KSOProductBuildVer">
    <vt:lpwstr>2052-11.1.0.13703</vt:lpwstr>
  </property>
  <property fmtid="{D5CDD505-2E9C-101B-9397-08002B2CF9AE}" pid="4" name="KSOReadingLayout">
    <vt:bool>true</vt:bool>
  </property>
</Properties>
</file>